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3\12_DECEMBRIS\28.12.2023\Dokumentu PROJEKTI\"/>
    </mc:Choice>
  </mc:AlternateContent>
  <xr:revisionPtr revIDLastSave="0" documentId="8_{A487CB1F-90F3-496F-8F4A-5138E22EC20C}" xr6:coauthVersionLast="47" xr6:coauthVersionMax="47" xr10:uidLastSave="{00000000-0000-0000-0000-000000000000}"/>
  <bookViews>
    <workbookView xWindow="-120" yWindow="-120" windowWidth="29040" windowHeight="15720" xr2:uid="{E5E224A9-8085-47C8-BF5B-B04ABEAAD428}"/>
  </bookViews>
  <sheets>
    <sheet name="Līgumu saraksts" sheetId="1" r:id="rId1"/>
  </sheets>
  <definedNames>
    <definedName name="_xlnm._FilterDatabase" localSheetId="0" hidden="1">'Līgumu saraksts'!$C$5:$AV$143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6" i="1" l="1"/>
  <c r="T164" i="1"/>
  <c r="T170" i="1" s="1"/>
  <c r="N163" i="1"/>
  <c r="AO163" i="1" s="1"/>
  <c r="AG162" i="1"/>
  <c r="AF162" i="1"/>
  <c r="AE162" i="1"/>
  <c r="AD162" i="1"/>
  <c r="AC162" i="1"/>
  <c r="AB162" i="1"/>
  <c r="AA162" i="1"/>
  <c r="BA162" i="1" s="1"/>
  <c r="Z162" i="1"/>
  <c r="Y162" i="1"/>
  <c r="X162" i="1"/>
  <c r="BB161" i="1"/>
  <c r="BD161" i="1" s="1"/>
  <c r="BA161" i="1"/>
  <c r="AY161" i="1"/>
  <c r="N161" i="1"/>
  <c r="BB160" i="1"/>
  <c r="BD160" i="1" s="1"/>
  <c r="BA160" i="1"/>
  <c r="AY160" i="1"/>
  <c r="N159" i="1"/>
  <c r="AW159" i="1" s="1"/>
  <c r="BA158" i="1"/>
  <c r="BB158" i="1" s="1"/>
  <c r="AY158" i="1"/>
  <c r="BA157" i="1"/>
  <c r="BB157" i="1" s="1"/>
  <c r="AY157" i="1"/>
  <c r="N157" i="1"/>
  <c r="BA156" i="1"/>
  <c r="BB156" i="1" s="1"/>
  <c r="AY156" i="1"/>
  <c r="BB155" i="1"/>
  <c r="BA155" i="1"/>
  <c r="AY155" i="1"/>
  <c r="N155" i="1"/>
  <c r="BA154" i="1"/>
  <c r="BB154" i="1" s="1"/>
  <c r="AY154" i="1"/>
  <c r="BA153" i="1"/>
  <c r="BB153" i="1" s="1"/>
  <c r="AY153" i="1"/>
  <c r="N153" i="1"/>
  <c r="BA152" i="1"/>
  <c r="BB152" i="1" s="1"/>
  <c r="AY152" i="1"/>
  <c r="N151" i="1"/>
  <c r="AA151" i="1" s="1"/>
  <c r="BB150" i="1"/>
  <c r="BA150" i="1"/>
  <c r="AY150" i="1"/>
  <c r="BD150" i="1" s="1"/>
  <c r="AX144" i="1"/>
  <c r="AX169" i="1" s="1"/>
  <c r="AW144" i="1"/>
  <c r="AW169" i="1" s="1"/>
  <c r="S144" i="1"/>
  <c r="R144" i="1"/>
  <c r="AX143" i="1"/>
  <c r="AX168" i="1" s="1"/>
  <c r="AW143" i="1"/>
  <c r="AW168" i="1" s="1"/>
  <c r="AV143" i="1"/>
  <c r="AV168" i="1" s="1"/>
  <c r="AU143" i="1"/>
  <c r="AU168" i="1" s="1"/>
  <c r="AT143" i="1"/>
  <c r="AT168" i="1" s="1"/>
  <c r="AS143" i="1"/>
  <c r="AS168" i="1" s="1"/>
  <c r="AR143" i="1"/>
  <c r="AR168" i="1" s="1"/>
  <c r="AQ143" i="1"/>
  <c r="AQ168" i="1" s="1"/>
  <c r="AP143" i="1"/>
  <c r="AP168" i="1" s="1"/>
  <c r="S143" i="1"/>
  <c r="K143" i="1"/>
  <c r="BD142" i="1"/>
  <c r="AZ142" i="1"/>
  <c r="BA141" i="1"/>
  <c r="T141" i="1"/>
  <c r="AY141" i="1" s="1"/>
  <c r="AZ141" i="1" s="1"/>
  <c r="BA140" i="1"/>
  <c r="AY140" i="1"/>
  <c r="AZ140" i="1" s="1"/>
  <c r="T140" i="1"/>
  <c r="J140" i="1"/>
  <c r="BA139" i="1"/>
  <c r="T139" i="1"/>
  <c r="AY139" i="1" s="1"/>
  <c r="AZ139" i="1" s="1"/>
  <c r="BB138" i="1"/>
  <c r="BA138" i="1"/>
  <c r="T138" i="1"/>
  <c r="AY138" i="1" s="1"/>
  <c r="AZ138" i="1" s="1"/>
  <c r="BA137" i="1"/>
  <c r="T137" i="1"/>
  <c r="AY137" i="1" s="1"/>
  <c r="AZ137" i="1" s="1"/>
  <c r="BA136" i="1"/>
  <c r="T136" i="1"/>
  <c r="AY136" i="1" s="1"/>
  <c r="P135" i="1"/>
  <c r="N135" i="1" s="1"/>
  <c r="AI134" i="1"/>
  <c r="J134" i="1"/>
  <c r="AF134" i="1" s="1"/>
  <c r="P133" i="1"/>
  <c r="N133" i="1" s="1"/>
  <c r="AA133" i="1" s="1"/>
  <c r="BA133" i="1" s="1"/>
  <c r="BA132" i="1"/>
  <c r="AA132" i="1"/>
  <c r="Z132" i="1"/>
  <c r="Y132" i="1"/>
  <c r="X132" i="1"/>
  <c r="W132" i="1"/>
  <c r="V132" i="1"/>
  <c r="U132" i="1"/>
  <c r="BB132" i="1" s="1"/>
  <c r="BE132" i="1" s="1"/>
  <c r="P131" i="1"/>
  <c r="N131" i="1" s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P129" i="1"/>
  <c r="N129" i="1" s="1"/>
  <c r="AA128" i="1"/>
  <c r="BA128" i="1" s="1"/>
  <c r="Z128" i="1"/>
  <c r="Y128" i="1"/>
  <c r="X128" i="1"/>
  <c r="W128" i="1"/>
  <c r="W129" i="1" s="1"/>
  <c r="N127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P125" i="1"/>
  <c r="N125" i="1" s="1"/>
  <c r="AD124" i="1"/>
  <c r="BA124" i="1" s="1"/>
  <c r="BB124" i="1" s="1"/>
  <c r="BE124" i="1" s="1"/>
  <c r="BA123" i="1"/>
  <c r="W123" i="1"/>
  <c r="T123" i="1"/>
  <c r="P123" i="1"/>
  <c r="N123" i="1" s="1"/>
  <c r="V123" i="1" s="1"/>
  <c r="BA122" i="1"/>
  <c r="U122" i="1"/>
  <c r="T122" i="1"/>
  <c r="T121" i="1"/>
  <c r="P121" i="1"/>
  <c r="N121" i="1" s="1"/>
  <c r="BA120" i="1"/>
  <c r="T120" i="1"/>
  <c r="BA119" i="1"/>
  <c r="T119" i="1"/>
  <c r="P119" i="1"/>
  <c r="N119" i="1" s="1"/>
  <c r="U119" i="1" s="1"/>
  <c r="AY119" i="1" s="1"/>
  <c r="BA118" i="1"/>
  <c r="T118" i="1"/>
  <c r="T117" i="1"/>
  <c r="P117" i="1"/>
  <c r="N117" i="1" s="1"/>
  <c r="AC117" i="1" s="1"/>
  <c r="AH116" i="1"/>
  <c r="T116" i="1"/>
  <c r="T115" i="1"/>
  <c r="P115" i="1"/>
  <c r="N115" i="1" s="1"/>
  <c r="BA114" i="1"/>
  <c r="T114" i="1"/>
  <c r="AY114" i="1" s="1"/>
  <c r="AZ114" i="1" s="1"/>
  <c r="T113" i="1"/>
  <c r="P113" i="1"/>
  <c r="N113" i="1" s="1"/>
  <c r="AC113" i="1" s="1"/>
  <c r="BA112" i="1"/>
  <c r="T112" i="1"/>
  <c r="AY112" i="1" s="1"/>
  <c r="BA111" i="1"/>
  <c r="T111" i="1"/>
  <c r="P111" i="1"/>
  <c r="N111" i="1" s="1"/>
  <c r="BA110" i="1"/>
  <c r="AY110" i="1"/>
  <c r="AZ110" i="1" s="1"/>
  <c r="T110" i="1"/>
  <c r="T109" i="1"/>
  <c r="P109" i="1"/>
  <c r="N109" i="1" s="1"/>
  <c r="W109" i="1" s="1"/>
  <c r="BA108" i="1"/>
  <c r="T108" i="1"/>
  <c r="BA107" i="1"/>
  <c r="T107" i="1"/>
  <c r="P107" i="1"/>
  <c r="N107" i="1" s="1"/>
  <c r="U107" i="1" s="1"/>
  <c r="BA106" i="1"/>
  <c r="T106" i="1"/>
  <c r="BA105" i="1"/>
  <c r="T105" i="1"/>
  <c r="P105" i="1"/>
  <c r="N105" i="1" s="1"/>
  <c r="V105" i="1" s="1"/>
  <c r="BA104" i="1"/>
  <c r="T104" i="1"/>
  <c r="AY104" i="1" s="1"/>
  <c r="AZ104" i="1" s="1"/>
  <c r="W103" i="1"/>
  <c r="T103" i="1"/>
  <c r="P103" i="1"/>
  <c r="N103" i="1" s="1"/>
  <c r="AA103" i="1" s="1"/>
  <c r="BA102" i="1"/>
  <c r="T102" i="1"/>
  <c r="AY102" i="1" s="1"/>
  <c r="AZ102" i="1" s="1"/>
  <c r="BA101" i="1"/>
  <c r="T101" i="1"/>
  <c r="AY101" i="1" s="1"/>
  <c r="AZ101" i="1" s="1"/>
  <c r="P101" i="1"/>
  <c r="N101" i="1" s="1"/>
  <c r="BA100" i="1"/>
  <c r="T100" i="1"/>
  <c r="AY100" i="1" s="1"/>
  <c r="AZ100" i="1" s="1"/>
  <c r="T99" i="1"/>
  <c r="P99" i="1"/>
  <c r="N99" i="1" s="1"/>
  <c r="W99" i="1" s="1"/>
  <c r="BA98" i="1"/>
  <c r="R98" i="1"/>
  <c r="R143" i="1" s="1"/>
  <c r="BA97" i="1"/>
  <c r="T97" i="1"/>
  <c r="P97" i="1"/>
  <c r="N97" i="1" s="1"/>
  <c r="U97" i="1" s="1"/>
  <c r="BA96" i="1"/>
  <c r="T96" i="1"/>
  <c r="BB96" i="1" s="1"/>
  <c r="BE96" i="1" s="1"/>
  <c r="T95" i="1"/>
  <c r="P95" i="1"/>
  <c r="N95" i="1" s="1"/>
  <c r="W95" i="1" s="1"/>
  <c r="BA94" i="1"/>
  <c r="T94" i="1"/>
  <c r="AY94" i="1" s="1"/>
  <c r="AZ94" i="1" s="1"/>
  <c r="T93" i="1"/>
  <c r="P93" i="1"/>
  <c r="N93" i="1"/>
  <c r="V93" i="1" s="1"/>
  <c r="BA92" i="1"/>
  <c r="T92" i="1"/>
  <c r="T91" i="1"/>
  <c r="P91" i="1"/>
  <c r="N91" i="1" s="1"/>
  <c r="BA90" i="1"/>
  <c r="T90" i="1"/>
  <c r="AY90" i="1" s="1"/>
  <c r="AZ90" i="1" s="1"/>
  <c r="BA89" i="1"/>
  <c r="T89" i="1"/>
  <c r="P89" i="1"/>
  <c r="N89" i="1" s="1"/>
  <c r="V89" i="1" s="1"/>
  <c r="BA88" i="1"/>
  <c r="T88" i="1"/>
  <c r="AY88" i="1" s="1"/>
  <c r="AZ88" i="1" s="1"/>
  <c r="AI87" i="1"/>
  <c r="AE87" i="1"/>
  <c r="U87" i="1"/>
  <c r="T87" i="1"/>
  <c r="P87" i="1"/>
  <c r="N87" i="1" s="1"/>
  <c r="AK87" i="1" s="1"/>
  <c r="BA86" i="1"/>
  <c r="T86" i="1"/>
  <c r="AY86" i="1" s="1"/>
  <c r="T85" i="1"/>
  <c r="P85" i="1"/>
  <c r="N85" i="1" s="1"/>
  <c r="BA84" i="1"/>
  <c r="AY84" i="1"/>
  <c r="AZ84" i="1" s="1"/>
  <c r="T84" i="1"/>
  <c r="W83" i="1"/>
  <c r="T83" i="1"/>
  <c r="P83" i="1"/>
  <c r="N83" i="1" s="1"/>
  <c r="AU83" i="1" s="1"/>
  <c r="BA82" i="1"/>
  <c r="T82" i="1"/>
  <c r="AY82" i="1" s="1"/>
  <c r="AZ82" i="1" s="1"/>
  <c r="T81" i="1"/>
  <c r="P81" i="1"/>
  <c r="N81" i="1" s="1"/>
  <c r="AE81" i="1" s="1"/>
  <c r="BA80" i="1"/>
  <c r="T80" i="1"/>
  <c r="AY80" i="1" s="1"/>
  <c r="AZ80" i="1" s="1"/>
  <c r="T79" i="1"/>
  <c r="P79" i="1"/>
  <c r="N79" i="1" s="1"/>
  <c r="BA78" i="1"/>
  <c r="T78" i="1"/>
  <c r="AY78" i="1" s="1"/>
  <c r="AZ78" i="1" s="1"/>
  <c r="BA77" i="1"/>
  <c r="T77" i="1"/>
  <c r="P77" i="1"/>
  <c r="N77" i="1" s="1"/>
  <c r="U77" i="1" s="1"/>
  <c r="BA76" i="1"/>
  <c r="T76" i="1"/>
  <c r="BB76" i="1" s="1"/>
  <c r="BE76" i="1" s="1"/>
  <c r="T75" i="1"/>
  <c r="P75" i="1"/>
  <c r="N75" i="1" s="1"/>
  <c r="AU75" i="1" s="1"/>
  <c r="BA74" i="1"/>
  <c r="T74" i="1"/>
  <c r="AY74" i="1" s="1"/>
  <c r="T73" i="1"/>
  <c r="P73" i="1"/>
  <c r="N73" i="1"/>
  <c r="V73" i="1" s="1"/>
  <c r="BA72" i="1"/>
  <c r="T72" i="1"/>
  <c r="AY72" i="1" s="1"/>
  <c r="AZ72" i="1" s="1"/>
  <c r="T71" i="1"/>
  <c r="P71" i="1"/>
  <c r="N71" i="1" s="1"/>
  <c r="BA70" i="1"/>
  <c r="T70" i="1"/>
  <c r="AY70" i="1" s="1"/>
  <c r="BA69" i="1"/>
  <c r="T69" i="1"/>
  <c r="P69" i="1"/>
  <c r="N69" i="1" s="1"/>
  <c r="BA68" i="1"/>
  <c r="T68" i="1"/>
  <c r="BA67" i="1"/>
  <c r="T67" i="1"/>
  <c r="P67" i="1"/>
  <c r="N67" i="1" s="1"/>
  <c r="V67" i="1" s="1"/>
  <c r="BA66" i="1"/>
  <c r="T66" i="1"/>
  <c r="AY66" i="1" s="1"/>
  <c r="T65" i="1"/>
  <c r="P65" i="1"/>
  <c r="N65" i="1" s="1"/>
  <c r="AG65" i="1" s="1"/>
  <c r="BA64" i="1"/>
  <c r="T64" i="1"/>
  <c r="AY64" i="1" s="1"/>
  <c r="AZ64" i="1" s="1"/>
  <c r="T63" i="1"/>
  <c r="P63" i="1"/>
  <c r="N63" i="1" s="1"/>
  <c r="AQ63" i="1" s="1"/>
  <c r="BA62" i="1"/>
  <c r="T62" i="1"/>
  <c r="AY62" i="1" s="1"/>
  <c r="AZ62" i="1" s="1"/>
  <c r="T61" i="1"/>
  <c r="P61" i="1"/>
  <c r="N61" i="1" s="1"/>
  <c r="AA61" i="1" s="1"/>
  <c r="BA60" i="1"/>
  <c r="BB60" i="1" s="1"/>
  <c r="BE60" i="1" s="1"/>
  <c r="T60" i="1"/>
  <c r="AY60" i="1" s="1"/>
  <c r="T59" i="1"/>
  <c r="P59" i="1"/>
  <c r="N59" i="1" s="1"/>
  <c r="AM59" i="1" s="1"/>
  <c r="BA58" i="1"/>
  <c r="T58" i="1"/>
  <c r="AY58" i="1" s="1"/>
  <c r="AZ58" i="1" s="1"/>
  <c r="T57" i="1"/>
  <c r="P57" i="1"/>
  <c r="N57" i="1" s="1"/>
  <c r="BA56" i="1"/>
  <c r="T56" i="1"/>
  <c r="AY56" i="1" s="1"/>
  <c r="AZ56" i="1" s="1"/>
  <c r="T55" i="1"/>
  <c r="P55" i="1"/>
  <c r="N55" i="1" s="1"/>
  <c r="BA54" i="1"/>
  <c r="T54" i="1"/>
  <c r="T53" i="1"/>
  <c r="P53" i="1"/>
  <c r="N53" i="1" s="1"/>
  <c r="AS53" i="1" s="1"/>
  <c r="BA52" i="1"/>
  <c r="T52" i="1"/>
  <c r="AY52" i="1" s="1"/>
  <c r="AZ52" i="1" s="1"/>
  <c r="BA51" i="1"/>
  <c r="T51" i="1"/>
  <c r="P51" i="1"/>
  <c r="N51" i="1"/>
  <c r="V51" i="1" s="1"/>
  <c r="BA50" i="1"/>
  <c r="T50" i="1"/>
  <c r="T49" i="1"/>
  <c r="P49" i="1"/>
  <c r="N49" i="1" s="1"/>
  <c r="AE49" i="1" s="1"/>
  <c r="BA48" i="1"/>
  <c r="T48" i="1"/>
  <c r="AY48" i="1" s="1"/>
  <c r="AZ48" i="1" s="1"/>
  <c r="T47" i="1"/>
  <c r="P47" i="1"/>
  <c r="N47" i="1" s="1"/>
  <c r="AE47" i="1" s="1"/>
  <c r="BA46" i="1"/>
  <c r="T46" i="1"/>
  <c r="AY46" i="1" s="1"/>
  <c r="AZ46" i="1" s="1"/>
  <c r="T45" i="1"/>
  <c r="P45" i="1"/>
  <c r="N45" i="1" s="1"/>
  <c r="AA45" i="1" s="1"/>
  <c r="BA44" i="1"/>
  <c r="T44" i="1"/>
  <c r="AY44" i="1" s="1"/>
  <c r="BA43" i="1"/>
  <c r="T43" i="1"/>
  <c r="P43" i="1"/>
  <c r="N43" i="1" s="1"/>
  <c r="W43" i="1" s="1"/>
  <c r="BA42" i="1"/>
  <c r="T42" i="1"/>
  <c r="AY42" i="1" s="1"/>
  <c r="AZ42" i="1" s="1"/>
  <c r="T41" i="1"/>
  <c r="P41" i="1"/>
  <c r="N41" i="1" s="1"/>
  <c r="BA40" i="1"/>
  <c r="T40" i="1"/>
  <c r="AY40" i="1" s="1"/>
  <c r="AZ40" i="1" s="1"/>
  <c r="T39" i="1"/>
  <c r="P39" i="1"/>
  <c r="N39" i="1" s="1"/>
  <c r="V39" i="1" s="1"/>
  <c r="BA38" i="1"/>
  <c r="T38" i="1"/>
  <c r="AY38" i="1" s="1"/>
  <c r="AZ38" i="1" s="1"/>
  <c r="T37" i="1"/>
  <c r="P37" i="1"/>
  <c r="N37" i="1" s="1"/>
  <c r="AB37" i="1" s="1"/>
  <c r="BA36" i="1"/>
  <c r="T36" i="1"/>
  <c r="BB36" i="1" s="1"/>
  <c r="BE36" i="1" s="1"/>
  <c r="T35" i="1"/>
  <c r="P35" i="1"/>
  <c r="N35" i="1"/>
  <c r="AR35" i="1" s="1"/>
  <c r="BA34" i="1"/>
  <c r="AY34" i="1"/>
  <c r="AZ34" i="1" s="1"/>
  <c r="T34" i="1"/>
  <c r="T33" i="1"/>
  <c r="P33" i="1"/>
  <c r="N33" i="1" s="1"/>
  <c r="BA32" i="1"/>
  <c r="T32" i="1"/>
  <c r="BA31" i="1"/>
  <c r="T31" i="1"/>
  <c r="P31" i="1"/>
  <c r="N31" i="1" s="1"/>
  <c r="BA30" i="1"/>
  <c r="T30" i="1"/>
  <c r="BB30" i="1" s="1"/>
  <c r="BE30" i="1" s="1"/>
  <c r="T29" i="1"/>
  <c r="P29" i="1"/>
  <c r="N29" i="1" s="1"/>
  <c r="AI29" i="1" s="1"/>
  <c r="BA28" i="1"/>
  <c r="T28" i="1"/>
  <c r="T27" i="1"/>
  <c r="P27" i="1"/>
  <c r="N27" i="1" s="1"/>
  <c r="BA26" i="1"/>
  <c r="T26" i="1"/>
  <c r="BA25" i="1"/>
  <c r="T25" i="1"/>
  <c r="P25" i="1"/>
  <c r="N25" i="1" s="1"/>
  <c r="BA24" i="1"/>
  <c r="T24" i="1"/>
  <c r="AY24" i="1" s="1"/>
  <c r="AZ24" i="1" s="1"/>
  <c r="T23" i="1"/>
  <c r="P23" i="1"/>
  <c r="N23" i="1" s="1"/>
  <c r="AI23" i="1" s="1"/>
  <c r="BA22" i="1"/>
  <c r="T22" i="1"/>
  <c r="BB22" i="1" s="1"/>
  <c r="BE22" i="1" s="1"/>
  <c r="T21" i="1"/>
  <c r="P21" i="1"/>
  <c r="N21" i="1"/>
  <c r="AI21" i="1" s="1"/>
  <c r="BA20" i="1"/>
  <c r="T20" i="1"/>
  <c r="AY20" i="1" s="1"/>
  <c r="AZ20" i="1" s="1"/>
  <c r="T19" i="1"/>
  <c r="P19" i="1"/>
  <c r="N19" i="1"/>
  <c r="AQ19" i="1" s="1"/>
  <c r="BA18" i="1"/>
  <c r="T18" i="1"/>
  <c r="AY18" i="1" s="1"/>
  <c r="T17" i="1"/>
  <c r="P17" i="1"/>
  <c r="N17" i="1" s="1"/>
  <c r="BA16" i="1"/>
  <c r="T16" i="1"/>
  <c r="T15" i="1"/>
  <c r="P15" i="1"/>
  <c r="N15" i="1" s="1"/>
  <c r="BA14" i="1"/>
  <c r="T14" i="1"/>
  <c r="AY14" i="1" s="1"/>
  <c r="BA13" i="1"/>
  <c r="T13" i="1"/>
  <c r="P13" i="1"/>
  <c r="N13" i="1" s="1"/>
  <c r="BA12" i="1"/>
  <c r="T12" i="1"/>
  <c r="BA11" i="1"/>
  <c r="T11" i="1"/>
  <c r="P11" i="1"/>
  <c r="N11" i="1" s="1"/>
  <c r="U11" i="1" s="1"/>
  <c r="BA10" i="1"/>
  <c r="T10" i="1"/>
  <c r="AY10" i="1" s="1"/>
  <c r="T9" i="1"/>
  <c r="P9" i="1"/>
  <c r="N9" i="1" s="1"/>
  <c r="BA8" i="1"/>
  <c r="T8" i="1"/>
  <c r="AY8" i="1" s="1"/>
  <c r="T7" i="1"/>
  <c r="P7" i="1"/>
  <c r="N7" i="1" s="1"/>
  <c r="BA6" i="1"/>
  <c r="T6" i="1"/>
  <c r="BD158" i="1" l="1"/>
  <c r="BD157" i="1"/>
  <c r="BD155" i="1"/>
  <c r="U159" i="1"/>
  <c r="AH159" i="1"/>
  <c r="AX159" i="1"/>
  <c r="V159" i="1"/>
  <c r="AI159" i="1"/>
  <c r="W159" i="1"/>
  <c r="AL159" i="1"/>
  <c r="AY76" i="1"/>
  <c r="AZ76" i="1" s="1"/>
  <c r="AA99" i="1"/>
  <c r="BB108" i="1"/>
  <c r="BE108" i="1" s="1"/>
  <c r="Y134" i="1"/>
  <c r="AN134" i="1"/>
  <c r="AN143" i="1" s="1"/>
  <c r="BB137" i="1"/>
  <c r="BD137" i="1" s="1"/>
  <c r="BB139" i="1"/>
  <c r="BD156" i="1"/>
  <c r="Y159" i="1"/>
  <c r="AM159" i="1"/>
  <c r="Y163" i="1"/>
  <c r="U45" i="1"/>
  <c r="U143" i="1"/>
  <c r="W125" i="1"/>
  <c r="BA130" i="1"/>
  <c r="AA134" i="1"/>
  <c r="AO134" i="1"/>
  <c r="AO143" i="1" s="1"/>
  <c r="Z159" i="1"/>
  <c r="AP159" i="1"/>
  <c r="AK163" i="1"/>
  <c r="X143" i="1"/>
  <c r="X168" i="1" s="1"/>
  <c r="AF143" i="1"/>
  <c r="AF168" i="1" s="1"/>
  <c r="AY30" i="1"/>
  <c r="BD30" i="1" s="1"/>
  <c r="AY36" i="1"/>
  <c r="AZ36" i="1" s="1"/>
  <c r="AY126" i="1"/>
  <c r="AC134" i="1"/>
  <c r="BB140" i="1"/>
  <c r="BD140" i="1" s="1"/>
  <c r="BD154" i="1"/>
  <c r="AA159" i="1"/>
  <c r="AQ159" i="1"/>
  <c r="BB92" i="1"/>
  <c r="BE92" i="1" s="1"/>
  <c r="T98" i="1"/>
  <c r="AY98" i="1" s="1"/>
  <c r="AZ98" i="1" s="1"/>
  <c r="V143" i="1"/>
  <c r="AE134" i="1"/>
  <c r="S145" i="1"/>
  <c r="AD159" i="1"/>
  <c r="AD164" i="1" s="1"/>
  <c r="AD170" i="1" s="1"/>
  <c r="AT159" i="1"/>
  <c r="AF127" i="1"/>
  <c r="AJ134" i="1"/>
  <c r="X134" i="1"/>
  <c r="AK134" i="1"/>
  <c r="AK143" i="1" s="1"/>
  <c r="AK168" i="1" s="1"/>
  <c r="BB68" i="1"/>
  <c r="BE68" i="1" s="1"/>
  <c r="BB110" i="1"/>
  <c r="BE110" i="1" s="1"/>
  <c r="W143" i="1"/>
  <c r="AE143" i="1"/>
  <c r="AE159" i="1"/>
  <c r="AU159" i="1"/>
  <c r="BB62" i="1"/>
  <c r="BE62" i="1" s="1"/>
  <c r="U65" i="1"/>
  <c r="BB72" i="1"/>
  <c r="BE72" i="1" s="1"/>
  <c r="BB80" i="1"/>
  <c r="BE80" i="1" s="1"/>
  <c r="AI83" i="1"/>
  <c r="W87" i="1"/>
  <c r="BB88" i="1"/>
  <c r="BE88" i="1" s="1"/>
  <c r="AY92" i="1"/>
  <c r="AZ92" i="1" s="1"/>
  <c r="BB94" i="1"/>
  <c r="BE94" i="1" s="1"/>
  <c r="AY96" i="1"/>
  <c r="AZ96" i="1" s="1"/>
  <c r="BB100" i="1"/>
  <c r="BE100" i="1" s="1"/>
  <c r="AY108" i="1"/>
  <c r="AZ108" i="1" s="1"/>
  <c r="BB16" i="1"/>
  <c r="BE16" i="1" s="1"/>
  <c r="AA65" i="1"/>
  <c r="AM83" i="1"/>
  <c r="AC87" i="1"/>
  <c r="BB46" i="1"/>
  <c r="BE46" i="1" s="1"/>
  <c r="AY97" i="1"/>
  <c r="AZ97" i="1" s="1"/>
  <c r="U43" i="1"/>
  <c r="BB44" i="1"/>
  <c r="BE44" i="1" s="1"/>
  <c r="AC45" i="1"/>
  <c r="AE53" i="1"/>
  <c r="BB64" i="1"/>
  <c r="AC75" i="1"/>
  <c r="BD36" i="1"/>
  <c r="AE45" i="1"/>
  <c r="BB50" i="1"/>
  <c r="BE50" i="1" s="1"/>
  <c r="BB54" i="1"/>
  <c r="BE54" i="1" s="1"/>
  <c r="AC61" i="1"/>
  <c r="AM75" i="1"/>
  <c r="AY50" i="1"/>
  <c r="AZ50" i="1" s="1"/>
  <c r="AY54" i="1"/>
  <c r="AZ54" i="1" s="1"/>
  <c r="BB14" i="1"/>
  <c r="BE14" i="1" s="1"/>
  <c r="T143" i="1"/>
  <c r="T168" i="1" s="1"/>
  <c r="BB13" i="1"/>
  <c r="AY16" i="1"/>
  <c r="AZ16" i="1" s="1"/>
  <c r="BB18" i="1"/>
  <c r="BE18" i="1" s="1"/>
  <c r="AC19" i="1"/>
  <c r="AS19" i="1"/>
  <c r="BB24" i="1"/>
  <c r="BE24" i="1" s="1"/>
  <c r="BB32" i="1"/>
  <c r="BE32" i="1" s="1"/>
  <c r="AR19" i="1"/>
  <c r="BB10" i="1"/>
  <c r="BE10" i="1" s="1"/>
  <c r="BB12" i="1"/>
  <c r="BE12" i="1" s="1"/>
  <c r="AJ19" i="1"/>
  <c r="BB20" i="1"/>
  <c r="BE20" i="1" s="1"/>
  <c r="R145" i="1"/>
  <c r="AB19" i="1"/>
  <c r="U19" i="1"/>
  <c r="AK19" i="1"/>
  <c r="BB26" i="1"/>
  <c r="BE26" i="1" s="1"/>
  <c r="BB28" i="1"/>
  <c r="BE28" i="1" s="1"/>
  <c r="AD55" i="1"/>
  <c r="Z55" i="1"/>
  <c r="AA15" i="1"/>
  <c r="X15" i="1"/>
  <c r="AC15" i="1"/>
  <c r="U15" i="1"/>
  <c r="Y15" i="1"/>
  <c r="AB15" i="1"/>
  <c r="Y31" i="1"/>
  <c r="X31" i="1"/>
  <c r="U31" i="1"/>
  <c r="AB57" i="1"/>
  <c r="AJ57" i="1"/>
  <c r="Z57" i="1"/>
  <c r="AH57" i="1"/>
  <c r="V57" i="1"/>
  <c r="AD57" i="1"/>
  <c r="AL85" i="1"/>
  <c r="AJ85" i="1"/>
  <c r="AB85" i="1"/>
  <c r="AD91" i="1"/>
  <c r="AB91" i="1"/>
  <c r="V111" i="1"/>
  <c r="Z111" i="1"/>
  <c r="AD41" i="1"/>
  <c r="AB41" i="1"/>
  <c r="V41" i="1"/>
  <c r="Z41" i="1"/>
  <c r="AA17" i="1"/>
  <c r="Y17" i="1"/>
  <c r="X17" i="1"/>
  <c r="AC17" i="1"/>
  <c r="U17" i="1"/>
  <c r="AB17" i="1"/>
  <c r="AR33" i="1"/>
  <c r="AD33" i="1"/>
  <c r="V33" i="1"/>
  <c r="AL33" i="1"/>
  <c r="V25" i="1"/>
  <c r="U25" i="1"/>
  <c r="AT79" i="1"/>
  <c r="AR79" i="1"/>
  <c r="AJ79" i="1"/>
  <c r="AB79" i="1"/>
  <c r="Y115" i="1"/>
  <c r="Z115" i="1"/>
  <c r="AC115" i="1"/>
  <c r="X115" i="1"/>
  <c r="U115" i="1"/>
  <c r="X21" i="1"/>
  <c r="Z35" i="1"/>
  <c r="AD37" i="1"/>
  <c r="AB39" i="1"/>
  <c r="AY11" i="1"/>
  <c r="AZ11" i="1" s="1"/>
  <c r="X19" i="1"/>
  <c r="AF19" i="1"/>
  <c r="AN19" i="1"/>
  <c r="Y21" i="1"/>
  <c r="AG21" i="1"/>
  <c r="AB35" i="1"/>
  <c r="AL35" i="1"/>
  <c r="AD39" i="1"/>
  <c r="W45" i="1"/>
  <c r="AI45" i="1"/>
  <c r="U53" i="1"/>
  <c r="AK53" i="1"/>
  <c r="U61" i="1"/>
  <c r="AF61" i="1"/>
  <c r="AF65" i="1"/>
  <c r="U75" i="1"/>
  <c r="AE75" i="1"/>
  <c r="AQ75" i="1"/>
  <c r="AY77" i="1"/>
  <c r="AZ77" i="1" s="1"/>
  <c r="AA83" i="1"/>
  <c r="AQ83" i="1"/>
  <c r="AA87" i="1"/>
  <c r="U95" i="1"/>
  <c r="W131" i="1"/>
  <c r="AB131" i="1"/>
  <c r="AF21" i="1"/>
  <c r="AJ35" i="1"/>
  <c r="Y19" i="1"/>
  <c r="AG19" i="1"/>
  <c r="AO19" i="1"/>
  <c r="AB21" i="1"/>
  <c r="AD35" i="1"/>
  <c r="AP35" i="1"/>
  <c r="W53" i="1"/>
  <c r="AM53" i="1"/>
  <c r="W61" i="1"/>
  <c r="AK65" i="1"/>
  <c r="W75" i="1"/>
  <c r="AI75" i="1"/>
  <c r="AS75" i="1"/>
  <c r="U81" i="1"/>
  <c r="AE83" i="1"/>
  <c r="Z73" i="1"/>
  <c r="U21" i="1"/>
  <c r="AC21" i="1"/>
  <c r="V35" i="1"/>
  <c r="AH35" i="1"/>
  <c r="V37" i="1"/>
  <c r="Z51" i="1"/>
  <c r="AC53" i="1"/>
  <c r="AA75" i="1"/>
  <c r="AK75" i="1"/>
  <c r="AC81" i="1"/>
  <c r="AZ10" i="1"/>
  <c r="N143" i="1"/>
  <c r="AF7" i="1"/>
  <c r="AA7" i="1"/>
  <c r="AD7" i="1"/>
  <c r="Z7" i="1"/>
  <c r="V7" i="1"/>
  <c r="AB7" i="1"/>
  <c r="W7" i="1"/>
  <c r="AG7" i="1"/>
  <c r="AC7" i="1"/>
  <c r="Y7" i="1"/>
  <c r="U7" i="1"/>
  <c r="X7" i="1"/>
  <c r="AE7" i="1"/>
  <c r="W9" i="1"/>
  <c r="Z9" i="1"/>
  <c r="V9" i="1"/>
  <c r="X9" i="1"/>
  <c r="AA9" i="1"/>
  <c r="AC9" i="1"/>
  <c r="Y9" i="1"/>
  <c r="U9" i="1"/>
  <c r="AB9" i="1"/>
  <c r="AZ8" i="1"/>
  <c r="AA27" i="1"/>
  <c r="W27" i="1"/>
  <c r="AD27" i="1"/>
  <c r="Z27" i="1"/>
  <c r="V27" i="1"/>
  <c r="X27" i="1"/>
  <c r="AC27" i="1"/>
  <c r="Y27" i="1"/>
  <c r="U27" i="1"/>
  <c r="AB27" i="1"/>
  <c r="AY12" i="1"/>
  <c r="AZ14" i="1"/>
  <c r="AE23" i="1"/>
  <c r="AE29" i="1"/>
  <c r="AZ30" i="1"/>
  <c r="X33" i="1"/>
  <c r="AN33" i="1"/>
  <c r="BB11" i="1"/>
  <c r="AY13" i="1"/>
  <c r="V15" i="1"/>
  <c r="Z15" i="1"/>
  <c r="V17" i="1"/>
  <c r="Z17" i="1"/>
  <c r="V19" i="1"/>
  <c r="Z19" i="1"/>
  <c r="AD19" i="1"/>
  <c r="AH19" i="1"/>
  <c r="AL19" i="1"/>
  <c r="AP19" i="1"/>
  <c r="V21" i="1"/>
  <c r="Z21" i="1"/>
  <c r="AD21" i="1"/>
  <c r="AH21" i="1"/>
  <c r="AY22" i="1"/>
  <c r="X23" i="1"/>
  <c r="AB23" i="1"/>
  <c r="AF23" i="1"/>
  <c r="AY28" i="1"/>
  <c r="X29" i="1"/>
  <c r="AB29" i="1"/>
  <c r="AF29" i="1"/>
  <c r="V31" i="1"/>
  <c r="AY32" i="1"/>
  <c r="Z33" i="1"/>
  <c r="AH33" i="1"/>
  <c r="AP33" i="1"/>
  <c r="Z37" i="1"/>
  <c r="AH37" i="1"/>
  <c r="BB38" i="1"/>
  <c r="AI39" i="1"/>
  <c r="AE39" i="1"/>
  <c r="AA39" i="1"/>
  <c r="W39" i="1"/>
  <c r="AG39" i="1"/>
  <c r="AC39" i="1"/>
  <c r="Y39" i="1"/>
  <c r="U39" i="1"/>
  <c r="X39" i="1"/>
  <c r="AF39" i="1"/>
  <c r="X43" i="1"/>
  <c r="V43" i="1"/>
  <c r="Y43" i="1"/>
  <c r="U47" i="1"/>
  <c r="AC47" i="1"/>
  <c r="AA49" i="1"/>
  <c r="AR53" i="1"/>
  <c r="AN53" i="1"/>
  <c r="AJ53" i="1"/>
  <c r="AF53" i="1"/>
  <c r="AB53" i="1"/>
  <c r="X53" i="1"/>
  <c r="AT53" i="1"/>
  <c r="AP53" i="1"/>
  <c r="AL53" i="1"/>
  <c r="AH53" i="1"/>
  <c r="AD53" i="1"/>
  <c r="Z53" i="1"/>
  <c r="V53" i="1"/>
  <c r="Y53" i="1"/>
  <c r="AG53" i="1"/>
  <c r="AO53" i="1"/>
  <c r="AB55" i="1"/>
  <c r="AA59" i="1"/>
  <c r="AI59" i="1"/>
  <c r="AQ59" i="1"/>
  <c r="BD60" i="1"/>
  <c r="AG63" i="1"/>
  <c r="BB66" i="1"/>
  <c r="BE66" i="1" s="1"/>
  <c r="BB8" i="1"/>
  <c r="BE8" i="1" s="1"/>
  <c r="T144" i="1"/>
  <c r="AZ18" i="1"/>
  <c r="AA23" i="1"/>
  <c r="AY26" i="1"/>
  <c r="AA29" i="1"/>
  <c r="AF33" i="1"/>
  <c r="W15" i="1"/>
  <c r="W17" i="1"/>
  <c r="W19" i="1"/>
  <c r="AA19" i="1"/>
  <c r="AE19" i="1"/>
  <c r="AI19" i="1"/>
  <c r="AM19" i="1"/>
  <c r="W21" i="1"/>
  <c r="AA21" i="1"/>
  <c r="AE21" i="1"/>
  <c r="U23" i="1"/>
  <c r="Y23" i="1"/>
  <c r="AC23" i="1"/>
  <c r="AG23" i="1"/>
  <c r="U29" i="1"/>
  <c r="Y29" i="1"/>
  <c r="AC29" i="1"/>
  <c r="AG29" i="1"/>
  <c r="W31" i="1"/>
  <c r="AB33" i="1"/>
  <c r="AJ33" i="1"/>
  <c r="BB34" i="1"/>
  <c r="BE34" i="1" s="1"/>
  <c r="AS35" i="1"/>
  <c r="AO35" i="1"/>
  <c r="AK35" i="1"/>
  <c r="AG35" i="1"/>
  <c r="AC35" i="1"/>
  <c r="Y35" i="1"/>
  <c r="U35" i="1"/>
  <c r="AQ35" i="1"/>
  <c r="AM35" i="1"/>
  <c r="AI35" i="1"/>
  <c r="AE35" i="1"/>
  <c r="AA35" i="1"/>
  <c r="W35" i="1"/>
  <c r="X35" i="1"/>
  <c r="AF35" i="1"/>
  <c r="AN35" i="1"/>
  <c r="Z39" i="1"/>
  <c r="AH39" i="1"/>
  <c r="BB40" i="1"/>
  <c r="BE40" i="1" s="1"/>
  <c r="AC41" i="1"/>
  <c r="Y41" i="1"/>
  <c r="U41" i="1"/>
  <c r="AA41" i="1"/>
  <c r="W41" i="1"/>
  <c r="X41" i="1"/>
  <c r="AZ44" i="1"/>
  <c r="AF45" i="1"/>
  <c r="AB45" i="1"/>
  <c r="X45" i="1"/>
  <c r="AH45" i="1"/>
  <c r="AD45" i="1"/>
  <c r="Z45" i="1"/>
  <c r="V45" i="1"/>
  <c r="Y45" i="1"/>
  <c r="AG45" i="1"/>
  <c r="BD46" i="1"/>
  <c r="W47" i="1"/>
  <c r="BB48" i="1"/>
  <c r="BE48" i="1" s="1"/>
  <c r="U49" i="1"/>
  <c r="AC49" i="1"/>
  <c r="BD50" i="1"/>
  <c r="AA53" i="1"/>
  <c r="AI53" i="1"/>
  <c r="AQ53" i="1"/>
  <c r="V55" i="1"/>
  <c r="BB56" i="1"/>
  <c r="BE56" i="1" s="1"/>
  <c r="AG57" i="1"/>
  <c r="AC57" i="1"/>
  <c r="Y57" i="1"/>
  <c r="U57" i="1"/>
  <c r="AI57" i="1"/>
  <c r="AE57" i="1"/>
  <c r="AA57" i="1"/>
  <c r="W57" i="1"/>
  <c r="X57" i="1"/>
  <c r="AF57" i="1"/>
  <c r="BB58" i="1"/>
  <c r="BE58" i="1" s="1"/>
  <c r="U59" i="1"/>
  <c r="AC59" i="1"/>
  <c r="AK59" i="1"/>
  <c r="AS59" i="1"/>
  <c r="AZ60" i="1"/>
  <c r="AE61" i="1"/>
  <c r="AD61" i="1"/>
  <c r="Z61" i="1"/>
  <c r="V61" i="1"/>
  <c r="AB61" i="1"/>
  <c r="X61" i="1"/>
  <c r="Y61" i="1"/>
  <c r="AL63" i="1"/>
  <c r="BB6" i="1"/>
  <c r="BE6" i="1" s="1"/>
  <c r="V23" i="1"/>
  <c r="Z23" i="1"/>
  <c r="AD23" i="1"/>
  <c r="AH23" i="1"/>
  <c r="V29" i="1"/>
  <c r="Z29" i="1"/>
  <c r="AD29" i="1"/>
  <c r="AH29" i="1"/>
  <c r="BB42" i="1"/>
  <c r="BE42" i="1" s="1"/>
  <c r="AH47" i="1"/>
  <c r="AD47" i="1"/>
  <c r="Z47" i="1"/>
  <c r="V47" i="1"/>
  <c r="AF47" i="1"/>
  <c r="AB47" i="1"/>
  <c r="X47" i="1"/>
  <c r="Y47" i="1"/>
  <c r="AG47" i="1"/>
  <c r="W49" i="1"/>
  <c r="Y51" i="1"/>
  <c r="U51" i="1"/>
  <c r="W51" i="1"/>
  <c r="X51" i="1"/>
  <c r="BB52" i="1"/>
  <c r="BE52" i="1" s="1"/>
  <c r="AE55" i="1"/>
  <c r="AA55" i="1"/>
  <c r="W55" i="1"/>
  <c r="AC55" i="1"/>
  <c r="Y55" i="1"/>
  <c r="U55" i="1"/>
  <c r="X55" i="1"/>
  <c r="BD58" i="1"/>
  <c r="W59" i="1"/>
  <c r="AE59" i="1"/>
  <c r="V63" i="1"/>
  <c r="AZ66" i="1"/>
  <c r="BD66" i="1"/>
  <c r="U69" i="1"/>
  <c r="V69" i="1"/>
  <c r="AY6" i="1"/>
  <c r="W23" i="1"/>
  <c r="W29" i="1"/>
  <c r="AS33" i="1"/>
  <c r="AO33" i="1"/>
  <c r="AK33" i="1"/>
  <c r="AG33" i="1"/>
  <c r="AC33" i="1"/>
  <c r="Y33" i="1"/>
  <c r="U33" i="1"/>
  <c r="AQ33" i="1"/>
  <c r="AM33" i="1"/>
  <c r="AI33" i="1"/>
  <c r="AE33" i="1"/>
  <c r="AA33" i="1"/>
  <c r="W33" i="1"/>
  <c r="AG37" i="1"/>
  <c r="AC37" i="1"/>
  <c r="Y37" i="1"/>
  <c r="U37" i="1"/>
  <c r="AI37" i="1"/>
  <c r="AE37" i="1"/>
  <c r="AA37" i="1"/>
  <c r="W37" i="1"/>
  <c r="X37" i="1"/>
  <c r="AF37" i="1"/>
  <c r="BD42" i="1"/>
  <c r="AA47" i="1"/>
  <c r="AI47" i="1"/>
  <c r="AF49" i="1"/>
  <c r="AB49" i="1"/>
  <c r="X49" i="1"/>
  <c r="AD49" i="1"/>
  <c r="Z49" i="1"/>
  <c r="V49" i="1"/>
  <c r="Y49" i="1"/>
  <c r="AP59" i="1"/>
  <c r="AL59" i="1"/>
  <c r="AH59" i="1"/>
  <c r="AD59" i="1"/>
  <c r="Z59" i="1"/>
  <c r="V59" i="1"/>
  <c r="AR59" i="1"/>
  <c r="AN59" i="1"/>
  <c r="AJ59" i="1"/>
  <c r="AF59" i="1"/>
  <c r="AB59" i="1"/>
  <c r="X59" i="1"/>
  <c r="Y59" i="1"/>
  <c r="AG59" i="1"/>
  <c r="AO59" i="1"/>
  <c r="AR63" i="1"/>
  <c r="AN63" i="1"/>
  <c r="AJ63" i="1"/>
  <c r="AF63" i="1"/>
  <c r="AB63" i="1"/>
  <c r="X63" i="1"/>
  <c r="AT63" i="1"/>
  <c r="AO63" i="1"/>
  <c r="AI63" i="1"/>
  <c r="AD63" i="1"/>
  <c r="Y63" i="1"/>
  <c r="AS63" i="1"/>
  <c r="AM63" i="1"/>
  <c r="AH63" i="1"/>
  <c r="AC63" i="1"/>
  <c r="W63" i="1"/>
  <c r="AU63" i="1"/>
  <c r="AP63" i="1"/>
  <c r="AK63" i="1"/>
  <c r="AE63" i="1"/>
  <c r="Z63" i="1"/>
  <c r="U63" i="1"/>
  <c r="AA63" i="1"/>
  <c r="AV71" i="1"/>
  <c r="AR71" i="1"/>
  <c r="AN71" i="1"/>
  <c r="AJ71" i="1"/>
  <c r="AF71" i="1"/>
  <c r="AB71" i="1"/>
  <c r="X71" i="1"/>
  <c r="AT71" i="1"/>
  <c r="AS71" i="1"/>
  <c r="AM71" i="1"/>
  <c r="AH71" i="1"/>
  <c r="AC71" i="1"/>
  <c r="W71" i="1"/>
  <c r="AQ71" i="1"/>
  <c r="AL71" i="1"/>
  <c r="AG71" i="1"/>
  <c r="AA71" i="1"/>
  <c r="V71" i="1"/>
  <c r="AP71" i="1"/>
  <c r="AK71" i="1"/>
  <c r="AE71" i="1"/>
  <c r="Z71" i="1"/>
  <c r="U71" i="1"/>
  <c r="AU71" i="1"/>
  <c r="AO71" i="1"/>
  <c r="AI71" i="1"/>
  <c r="AD71" i="1"/>
  <c r="Y71" i="1"/>
  <c r="AZ119" i="1"/>
  <c r="BD62" i="1"/>
  <c r="Y65" i="1"/>
  <c r="AE65" i="1"/>
  <c r="AJ65" i="1"/>
  <c r="AY68" i="1"/>
  <c r="BB70" i="1"/>
  <c r="BE70" i="1" s="1"/>
  <c r="Y73" i="1"/>
  <c r="U73" i="1"/>
  <c r="AA73" i="1"/>
  <c r="W73" i="1"/>
  <c r="X73" i="1"/>
  <c r="BB74" i="1"/>
  <c r="BE74" i="1" s="1"/>
  <c r="BD76" i="1"/>
  <c r="Z79" i="1"/>
  <c r="AH79" i="1"/>
  <c r="AP79" i="1"/>
  <c r="AA81" i="1"/>
  <c r="AI81" i="1"/>
  <c r="AT83" i="1"/>
  <c r="AP83" i="1"/>
  <c r="AL83" i="1"/>
  <c r="AH83" i="1"/>
  <c r="AD83" i="1"/>
  <c r="Z83" i="1"/>
  <c r="V83" i="1"/>
  <c r="AV83" i="1"/>
  <c r="AR83" i="1"/>
  <c r="AN83" i="1"/>
  <c r="AJ83" i="1"/>
  <c r="AF83" i="1"/>
  <c r="AB83" i="1"/>
  <c r="X83" i="1"/>
  <c r="Y83" i="1"/>
  <c r="AG83" i="1"/>
  <c r="AO83" i="1"/>
  <c r="Z85" i="1"/>
  <c r="AH85" i="1"/>
  <c r="BB86" i="1"/>
  <c r="BE86" i="1" s="1"/>
  <c r="U89" i="1"/>
  <c r="AY89" i="1" s="1"/>
  <c r="W89" i="1"/>
  <c r="Z91" i="1"/>
  <c r="AH91" i="1"/>
  <c r="BD92" i="1"/>
  <c r="AA95" i="1"/>
  <c r="AB99" i="1"/>
  <c r="BA99" i="1" s="1"/>
  <c r="X99" i="1"/>
  <c r="Z99" i="1"/>
  <c r="V99" i="1"/>
  <c r="Y99" i="1"/>
  <c r="BD100" i="1"/>
  <c r="AD103" i="1"/>
  <c r="Z103" i="1"/>
  <c r="V103" i="1"/>
  <c r="AB103" i="1"/>
  <c r="X103" i="1"/>
  <c r="Y103" i="1"/>
  <c r="AG121" i="1"/>
  <c r="AC121" i="1"/>
  <c r="Y121" i="1"/>
  <c r="U121" i="1"/>
  <c r="AF121" i="1"/>
  <c r="AA121" i="1"/>
  <c r="V121" i="1"/>
  <c r="AE121" i="1"/>
  <c r="Z121" i="1"/>
  <c r="AI121" i="1"/>
  <c r="AD121" i="1"/>
  <c r="X121" i="1"/>
  <c r="AH121" i="1"/>
  <c r="AB121" i="1"/>
  <c r="W121" i="1"/>
  <c r="AJ91" i="1"/>
  <c r="AA93" i="1"/>
  <c r="W93" i="1"/>
  <c r="Y93" i="1"/>
  <c r="U93" i="1"/>
  <c r="AY93" i="1" s="1"/>
  <c r="X93" i="1"/>
  <c r="U105" i="1"/>
  <c r="X105" i="1"/>
  <c r="W105" i="1"/>
  <c r="AF113" i="1"/>
  <c r="AB113" i="1"/>
  <c r="X113" i="1"/>
  <c r="AG113" i="1"/>
  <c r="AA113" i="1"/>
  <c r="V113" i="1"/>
  <c r="AE113" i="1"/>
  <c r="Z113" i="1"/>
  <c r="U113" i="1"/>
  <c r="AD113" i="1"/>
  <c r="Y113" i="1"/>
  <c r="AH113" i="1"/>
  <c r="AH117" i="1"/>
  <c r="AD117" i="1"/>
  <c r="Z117" i="1"/>
  <c r="V117" i="1"/>
  <c r="AG117" i="1"/>
  <c r="AB117" i="1"/>
  <c r="W117" i="1"/>
  <c r="AF117" i="1"/>
  <c r="AA117" i="1"/>
  <c r="U117" i="1"/>
  <c r="AE117" i="1"/>
  <c r="Y117" i="1"/>
  <c r="BB120" i="1"/>
  <c r="BE120" i="1" s="1"/>
  <c r="AY120" i="1"/>
  <c r="W65" i="1"/>
  <c r="AB65" i="1"/>
  <c r="U67" i="1"/>
  <c r="BB67" i="1" s="1"/>
  <c r="AZ70" i="1"/>
  <c r="AB73" i="1"/>
  <c r="AZ74" i="1"/>
  <c r="AT75" i="1"/>
  <c r="AP75" i="1"/>
  <c r="AL75" i="1"/>
  <c r="AH75" i="1"/>
  <c r="AD75" i="1"/>
  <c r="Z75" i="1"/>
  <c r="V75" i="1"/>
  <c r="AV75" i="1"/>
  <c r="AR75" i="1"/>
  <c r="AN75" i="1"/>
  <c r="AJ75" i="1"/>
  <c r="AF75" i="1"/>
  <c r="AB75" i="1"/>
  <c r="X75" i="1"/>
  <c r="Y75" i="1"/>
  <c r="AG75" i="1"/>
  <c r="AO75" i="1"/>
  <c r="V79" i="1"/>
  <c r="AD79" i="1"/>
  <c r="AL79" i="1"/>
  <c r="W81" i="1"/>
  <c r="BB82" i="1"/>
  <c r="BE82" i="1" s="1"/>
  <c r="U83" i="1"/>
  <c r="AC83" i="1"/>
  <c r="AK83" i="1"/>
  <c r="AS83" i="1"/>
  <c r="V85" i="1"/>
  <c r="AD85" i="1"/>
  <c r="AZ86" i="1"/>
  <c r="AL87" i="1"/>
  <c r="AH87" i="1"/>
  <c r="AD87" i="1"/>
  <c r="Z87" i="1"/>
  <c r="V87" i="1"/>
  <c r="AJ87" i="1"/>
  <c r="AF87" i="1"/>
  <c r="AB87" i="1"/>
  <c r="X87" i="1"/>
  <c r="Y87" i="1"/>
  <c r="AG87" i="1"/>
  <c r="V91" i="1"/>
  <c r="Z93" i="1"/>
  <c r="BD94" i="1"/>
  <c r="BB97" i="1"/>
  <c r="BD97" i="1" s="1"/>
  <c r="BB98" i="1"/>
  <c r="BE98" i="1" s="1"/>
  <c r="U99" i="1"/>
  <c r="BB101" i="1"/>
  <c r="BD101" i="1" s="1"/>
  <c r="BB102" i="1"/>
  <c r="BE102" i="1" s="1"/>
  <c r="U103" i="1"/>
  <c r="AC103" i="1"/>
  <c r="BB104" i="1"/>
  <c r="BE104" i="1" s="1"/>
  <c r="X107" i="1"/>
  <c r="W107" i="1"/>
  <c r="V107" i="1"/>
  <c r="BB118" i="1"/>
  <c r="BE118" i="1" s="1"/>
  <c r="AY118" i="1"/>
  <c r="AH65" i="1"/>
  <c r="AD65" i="1"/>
  <c r="Z65" i="1"/>
  <c r="V65" i="1"/>
  <c r="X65" i="1"/>
  <c r="AC65" i="1"/>
  <c r="AI65" i="1"/>
  <c r="BD72" i="1"/>
  <c r="BB77" i="1"/>
  <c r="BB78" i="1"/>
  <c r="BE78" i="1" s="1"/>
  <c r="AU79" i="1"/>
  <c r="AQ79" i="1"/>
  <c r="AM79" i="1"/>
  <c r="AI79" i="1"/>
  <c r="AE79" i="1"/>
  <c r="AA79" i="1"/>
  <c r="W79" i="1"/>
  <c r="AS79" i="1"/>
  <c r="AO79" i="1"/>
  <c r="AK79" i="1"/>
  <c r="AG79" i="1"/>
  <c r="AC79" i="1"/>
  <c r="Y79" i="1"/>
  <c r="U79" i="1"/>
  <c r="X79" i="1"/>
  <c r="AF79" i="1"/>
  <c r="AN79" i="1"/>
  <c r="AV79" i="1"/>
  <c r="AF81" i="1"/>
  <c r="AB81" i="1"/>
  <c r="X81" i="1"/>
  <c r="AH81" i="1"/>
  <c r="AD81" i="1"/>
  <c r="Z81" i="1"/>
  <c r="V81" i="1"/>
  <c r="Y81" i="1"/>
  <c r="AG81" i="1"/>
  <c r="BB84" i="1"/>
  <c r="BE84" i="1" s="1"/>
  <c r="AI85" i="1"/>
  <c r="AE85" i="1"/>
  <c r="AA85" i="1"/>
  <c r="W85" i="1"/>
  <c r="AK85" i="1"/>
  <c r="AG85" i="1"/>
  <c r="AC85" i="1"/>
  <c r="Y85" i="1"/>
  <c r="U85" i="1"/>
  <c r="X85" i="1"/>
  <c r="AF85" i="1"/>
  <c r="BD88" i="1"/>
  <c r="BB90" i="1"/>
  <c r="BE90" i="1" s="1"/>
  <c r="AI91" i="1"/>
  <c r="AE91" i="1"/>
  <c r="AA91" i="1"/>
  <c r="W91" i="1"/>
  <c r="AK91" i="1"/>
  <c r="AG91" i="1"/>
  <c r="AC91" i="1"/>
  <c r="Y91" i="1"/>
  <c r="U91" i="1"/>
  <c r="X91" i="1"/>
  <c r="AF91" i="1"/>
  <c r="AB93" i="1"/>
  <c r="AB95" i="1"/>
  <c r="X95" i="1"/>
  <c r="Z95" i="1"/>
  <c r="V95" i="1"/>
  <c r="Y95" i="1"/>
  <c r="BD96" i="1"/>
  <c r="AY106" i="1"/>
  <c r="BB106" i="1"/>
  <c r="BE106" i="1" s="1"/>
  <c r="AC109" i="1"/>
  <c r="Y109" i="1"/>
  <c r="U109" i="1"/>
  <c r="AA109" i="1"/>
  <c r="V109" i="1"/>
  <c r="Z109" i="1"/>
  <c r="X109" i="1"/>
  <c r="AB109" i="1"/>
  <c r="W113" i="1"/>
  <c r="X117" i="1"/>
  <c r="BB112" i="1"/>
  <c r="BE112" i="1" s="1"/>
  <c r="BB114" i="1"/>
  <c r="BE114" i="1" s="1"/>
  <c r="AY122" i="1"/>
  <c r="U123" i="1"/>
  <c r="AY123" i="1" s="1"/>
  <c r="AA125" i="1"/>
  <c r="BD104" i="1"/>
  <c r="Y111" i="1"/>
  <c r="U111" i="1"/>
  <c r="W111" i="1"/>
  <c r="BA116" i="1"/>
  <c r="BB116" i="1" s="1"/>
  <c r="BE116" i="1" s="1"/>
  <c r="V125" i="1"/>
  <c r="AD125" i="1"/>
  <c r="AZ126" i="1"/>
  <c r="AZ136" i="1"/>
  <c r="X111" i="1"/>
  <c r="AZ112" i="1"/>
  <c r="AA115" i="1"/>
  <c r="W115" i="1"/>
  <c r="V115" i="1"/>
  <c r="AB115" i="1"/>
  <c r="AY116" i="1"/>
  <c r="BB119" i="1"/>
  <c r="BD119" i="1" s="1"/>
  <c r="U168" i="1"/>
  <c r="BB122" i="1"/>
  <c r="BE122" i="1" s="1"/>
  <c r="AC125" i="1"/>
  <c r="Y125" i="1"/>
  <c r="U125" i="1"/>
  <c r="AB125" i="1"/>
  <c r="X125" i="1"/>
  <c r="Z125" i="1"/>
  <c r="W168" i="1"/>
  <c r="AA143" i="1"/>
  <c r="BA126" i="1"/>
  <c r="BB126" i="1" s="1"/>
  <c r="U127" i="1"/>
  <c r="Y127" i="1"/>
  <c r="AC127" i="1"/>
  <c r="AY128" i="1"/>
  <c r="Y129" i="1"/>
  <c r="X131" i="1"/>
  <c r="AC131" i="1"/>
  <c r="AI131" i="1"/>
  <c r="Y133" i="1"/>
  <c r="AO168" i="1"/>
  <c r="Y143" i="1"/>
  <c r="AC143" i="1"/>
  <c r="V127" i="1"/>
  <c r="Z127" i="1"/>
  <c r="AD127" i="1"/>
  <c r="X129" i="1"/>
  <c r="Z129" i="1"/>
  <c r="AI143" i="1"/>
  <c r="AL131" i="1"/>
  <c r="AH131" i="1"/>
  <c r="AD131" i="1"/>
  <c r="Z131" i="1"/>
  <c r="V131" i="1"/>
  <c r="Y131" i="1"/>
  <c r="AE131" i="1"/>
  <c r="AJ131" i="1"/>
  <c r="U133" i="1"/>
  <c r="Z133" i="1"/>
  <c r="AO135" i="1"/>
  <c r="BB136" i="1"/>
  <c r="AY124" i="1"/>
  <c r="V168" i="1"/>
  <c r="W127" i="1"/>
  <c r="AA127" i="1"/>
  <c r="AE127" i="1"/>
  <c r="BB128" i="1"/>
  <c r="BE128" i="1" s="1"/>
  <c r="V129" i="1"/>
  <c r="AA129" i="1"/>
  <c r="BA129" i="1" s="1"/>
  <c r="AY130" i="1"/>
  <c r="AJ143" i="1"/>
  <c r="AA131" i="1"/>
  <c r="AF131" i="1"/>
  <c r="AK131" i="1"/>
  <c r="AY132" i="1"/>
  <c r="V133" i="1"/>
  <c r="J143" i="1"/>
  <c r="AL134" i="1"/>
  <c r="AL143" i="1" s="1"/>
  <c r="AH134" i="1"/>
  <c r="AH143" i="1" s="1"/>
  <c r="AD134" i="1"/>
  <c r="Z134" i="1"/>
  <c r="AB134" i="1"/>
  <c r="AA135" i="1" s="1"/>
  <c r="AG134" i="1"/>
  <c r="AG143" i="1" s="1"/>
  <c r="AM134" i="1"/>
  <c r="AM143" i="1" s="1"/>
  <c r="BD138" i="1"/>
  <c r="BD139" i="1"/>
  <c r="AE168" i="1"/>
  <c r="X127" i="1"/>
  <c r="AB127" i="1"/>
  <c r="BB130" i="1"/>
  <c r="BE130" i="1" s="1"/>
  <c r="AG131" i="1"/>
  <c r="X133" i="1"/>
  <c r="W133" i="1"/>
  <c r="AN168" i="1"/>
  <c r="BB141" i="1"/>
  <c r="BD141" i="1" s="1"/>
  <c r="AX145" i="1"/>
  <c r="X151" i="1"/>
  <c r="BB162" i="1"/>
  <c r="AV163" i="1"/>
  <c r="AR163" i="1"/>
  <c r="AN163" i="1"/>
  <c r="AJ163" i="1"/>
  <c r="AF163" i="1"/>
  <c r="AB163" i="1"/>
  <c r="AU163" i="1"/>
  <c r="AQ163" i="1"/>
  <c r="AQ164" i="1" s="1"/>
  <c r="AQ170" i="1" s="1"/>
  <c r="AM163" i="1"/>
  <c r="AM164" i="1" s="1"/>
  <c r="AM170" i="1" s="1"/>
  <c r="AI163" i="1"/>
  <c r="AE163" i="1"/>
  <c r="AA163" i="1"/>
  <c r="AA164" i="1" s="1"/>
  <c r="AA170" i="1" s="1"/>
  <c r="W163" i="1"/>
  <c r="AX163" i="1"/>
  <c r="AX164" i="1" s="1"/>
  <c r="AX170" i="1" s="1"/>
  <c r="AX171" i="1" s="1"/>
  <c r="AX173" i="1" s="1"/>
  <c r="AT163" i="1"/>
  <c r="AP163" i="1"/>
  <c r="AP164" i="1" s="1"/>
  <c r="AP170" i="1" s="1"/>
  <c r="AL163" i="1"/>
  <c r="AL164" i="1" s="1"/>
  <c r="AL170" i="1" s="1"/>
  <c r="AH163" i="1"/>
  <c r="AH164" i="1" s="1"/>
  <c r="AH170" i="1" s="1"/>
  <c r="AD163" i="1"/>
  <c r="Z163" i="1"/>
  <c r="V163" i="1"/>
  <c r="AC163" i="1"/>
  <c r="AS163" i="1"/>
  <c r="BD152" i="1"/>
  <c r="BD153" i="1"/>
  <c r="U163" i="1"/>
  <c r="AG163" i="1"/>
  <c r="AW163" i="1"/>
  <c r="AW164" i="1" s="1"/>
  <c r="AW170" i="1" s="1"/>
  <c r="AW171" i="1" s="1"/>
  <c r="AW173" i="1" s="1"/>
  <c r="Z151" i="1"/>
  <c r="Z164" i="1" s="1"/>
  <c r="Z170" i="1" s="1"/>
  <c r="V151" i="1"/>
  <c r="AC151" i="1"/>
  <c r="Y151" i="1"/>
  <c r="Y164" i="1" s="1"/>
  <c r="Y170" i="1" s="1"/>
  <c r="U151" i="1"/>
  <c r="AB151" i="1"/>
  <c r="AT164" i="1"/>
  <c r="AT170" i="1" s="1"/>
  <c r="AY162" i="1"/>
  <c r="X163" i="1"/>
  <c r="AW145" i="1"/>
  <c r="W151" i="1"/>
  <c r="AE164" i="1"/>
  <c r="AE170" i="1" s="1"/>
  <c r="AU164" i="1"/>
  <c r="AU170" i="1" s="1"/>
  <c r="X159" i="1"/>
  <c r="AB159" i="1"/>
  <c r="AF159" i="1"/>
  <c r="AF164" i="1" s="1"/>
  <c r="AF170" i="1" s="1"/>
  <c r="AJ159" i="1"/>
  <c r="AN159" i="1"/>
  <c r="AN164" i="1" s="1"/>
  <c r="AN170" i="1" s="1"/>
  <c r="AR159" i="1"/>
  <c r="AV159" i="1"/>
  <c r="AC159" i="1"/>
  <c r="AG159" i="1"/>
  <c r="AK159" i="1"/>
  <c r="AK164" i="1" s="1"/>
  <c r="AK170" i="1" s="1"/>
  <c r="AO159" i="1"/>
  <c r="AO164" i="1" s="1"/>
  <c r="AO170" i="1" s="1"/>
  <c r="AS159" i="1"/>
  <c r="AS164" i="1" s="1"/>
  <c r="AS170" i="1" s="1"/>
  <c r="V164" i="1" l="1"/>
  <c r="V170" i="1" s="1"/>
  <c r="AC135" i="1"/>
  <c r="BD54" i="1"/>
  <c r="BD56" i="1"/>
  <c r="AN135" i="1"/>
  <c r="V135" i="1"/>
  <c r="Z143" i="1"/>
  <c r="Z168" i="1" s="1"/>
  <c r="BD77" i="1"/>
  <c r="AY121" i="1"/>
  <c r="BD48" i="1"/>
  <c r="AY67" i="1"/>
  <c r="AV164" i="1"/>
  <c r="AV170" i="1" s="1"/>
  <c r="AB164" i="1"/>
  <c r="AB170" i="1" s="1"/>
  <c r="BD82" i="1"/>
  <c r="BD74" i="1"/>
  <c r="BA61" i="1"/>
  <c r="BB61" i="1" s="1"/>
  <c r="AY41" i="1"/>
  <c r="BD162" i="1"/>
  <c r="BD98" i="1"/>
  <c r="AY79" i="1"/>
  <c r="AI164" i="1"/>
  <c r="AI170" i="1" s="1"/>
  <c r="AB135" i="1"/>
  <c r="AB144" i="1" s="1"/>
  <c r="AB169" i="1" s="1"/>
  <c r="AG135" i="1"/>
  <c r="BD110" i="1"/>
  <c r="BD70" i="1"/>
  <c r="AY115" i="1"/>
  <c r="BD108" i="1"/>
  <c r="BA45" i="1"/>
  <c r="BD44" i="1"/>
  <c r="AY39" i="1"/>
  <c r="BD80" i="1"/>
  <c r="BD16" i="1"/>
  <c r="BD112" i="1"/>
  <c r="BD114" i="1"/>
  <c r="BD102" i="1"/>
  <c r="AY107" i="1"/>
  <c r="BD86" i="1"/>
  <c r="BA37" i="1"/>
  <c r="BB37" i="1" s="1"/>
  <c r="BD37" i="1" s="1"/>
  <c r="BD24" i="1"/>
  <c r="BB45" i="1"/>
  <c r="AY63" i="1"/>
  <c r="AZ63" i="1" s="1"/>
  <c r="AY57" i="1"/>
  <c r="AY75" i="1"/>
  <c r="AZ75" i="1" s="1"/>
  <c r="AY37" i="1"/>
  <c r="BD20" i="1"/>
  <c r="BB43" i="1"/>
  <c r="BE64" i="1"/>
  <c r="BD64" i="1"/>
  <c r="BB31" i="1"/>
  <c r="BD11" i="1"/>
  <c r="BD10" i="1"/>
  <c r="BD14" i="1"/>
  <c r="AY25" i="1"/>
  <c r="AZ25" i="1" s="1"/>
  <c r="BD18" i="1"/>
  <c r="BD34" i="1"/>
  <c r="AY7" i="1"/>
  <c r="AZ7" i="1" s="1"/>
  <c r="AS144" i="1"/>
  <c r="AS145" i="1" s="1"/>
  <c r="BB107" i="1"/>
  <c r="BB111" i="1"/>
  <c r="AY85" i="1"/>
  <c r="AZ85" i="1" s="1"/>
  <c r="AY81" i="1"/>
  <c r="AZ81" i="1" s="1"/>
  <c r="AY65" i="1"/>
  <c r="AZ65" i="1" s="1"/>
  <c r="AY103" i="1"/>
  <c r="BA87" i="1"/>
  <c r="BB87" i="1" s="1"/>
  <c r="AY105" i="1"/>
  <c r="AN144" i="1"/>
  <c r="AN169" i="1" s="1"/>
  <c r="AN171" i="1" s="1"/>
  <c r="AN173" i="1" s="1"/>
  <c r="AQ144" i="1"/>
  <c r="AQ169" i="1" s="1"/>
  <c r="AQ171" i="1" s="1"/>
  <c r="AQ173" i="1" s="1"/>
  <c r="AY47" i="1"/>
  <c r="AY17" i="1"/>
  <c r="AZ17" i="1" s="1"/>
  <c r="BA39" i="1"/>
  <c r="BB39" i="1" s="1"/>
  <c r="BD39" i="1" s="1"/>
  <c r="BB25" i="1"/>
  <c r="AY21" i="1"/>
  <c r="AZ21" i="1" s="1"/>
  <c r="BA15" i="1"/>
  <c r="BB15" i="1" s="1"/>
  <c r="AY31" i="1"/>
  <c r="AY109" i="1"/>
  <c r="BA75" i="1"/>
  <c r="BB75" i="1" s="1"/>
  <c r="AY73" i="1"/>
  <c r="AZ73" i="1" s="1"/>
  <c r="AR144" i="1"/>
  <c r="AR169" i="1" s="1"/>
  <c r="BA47" i="1"/>
  <c r="BB47" i="1" s="1"/>
  <c r="BD47" i="1" s="1"/>
  <c r="AY43" i="1"/>
  <c r="AZ43" i="1" s="1"/>
  <c r="BA41" i="1"/>
  <c r="BB41" i="1" s="1"/>
  <c r="BD41" i="1" s="1"/>
  <c r="AY35" i="1"/>
  <c r="AZ35" i="1" s="1"/>
  <c r="BA21" i="1"/>
  <c r="BB21" i="1" s="1"/>
  <c r="AY53" i="1"/>
  <c r="AZ53" i="1" s="1"/>
  <c r="AY91" i="1"/>
  <c r="AZ91" i="1" s="1"/>
  <c r="BA103" i="1"/>
  <c r="BA65" i="1"/>
  <c r="BB65" i="1" s="1"/>
  <c r="BA117" i="1"/>
  <c r="BB117" i="1" s="1"/>
  <c r="BA93" i="1"/>
  <c r="BB93" i="1" s="1"/>
  <c r="BD93" i="1" s="1"/>
  <c r="BA83" i="1"/>
  <c r="BB83" i="1" s="1"/>
  <c r="BA63" i="1"/>
  <c r="BB63" i="1" s="1"/>
  <c r="AO144" i="1"/>
  <c r="AO145" i="1" s="1"/>
  <c r="AY61" i="1"/>
  <c r="AZ61" i="1" s="1"/>
  <c r="BA57" i="1"/>
  <c r="BB57" i="1" s="1"/>
  <c r="BA53" i="1"/>
  <c r="AY9" i="1"/>
  <c r="AZ9" i="1" s="1"/>
  <c r="BA17" i="1"/>
  <c r="BB17" i="1" s="1"/>
  <c r="BE126" i="1"/>
  <c r="BD126" i="1"/>
  <c r="AH168" i="1"/>
  <c r="AL168" i="1"/>
  <c r="AZ115" i="1"/>
  <c r="AZ79" i="1"/>
  <c r="BD107" i="1"/>
  <c r="AZ107" i="1"/>
  <c r="AZ37" i="1"/>
  <c r="AZ109" i="1"/>
  <c r="AZ123" i="1"/>
  <c r="AZ105" i="1"/>
  <c r="AZ47" i="1"/>
  <c r="AG168" i="1"/>
  <c r="AG164" i="1"/>
  <c r="AG170" i="1" s="1"/>
  <c r="U164" i="1"/>
  <c r="AY151" i="1"/>
  <c r="W135" i="1"/>
  <c r="W144" i="1" s="1"/>
  <c r="AY134" i="1"/>
  <c r="AK135" i="1"/>
  <c r="AZ132" i="1"/>
  <c r="BD132" i="1"/>
  <c r="AJ168" i="1"/>
  <c r="AY159" i="1"/>
  <c r="AE135" i="1"/>
  <c r="AE144" i="1" s="1"/>
  <c r="AD135" i="1"/>
  <c r="AD144" i="1" s="1"/>
  <c r="AD169" i="1" s="1"/>
  <c r="AY133" i="1"/>
  <c r="BB133" i="1"/>
  <c r="AY131" i="1"/>
  <c r="Y168" i="1"/>
  <c r="X135" i="1"/>
  <c r="AY127" i="1"/>
  <c r="AB143" i="1"/>
  <c r="AA168" i="1"/>
  <c r="BA134" i="1"/>
  <c r="BB134" i="1" s="1"/>
  <c r="BE134" i="1" s="1"/>
  <c r="BB123" i="1"/>
  <c r="BD123" i="1" s="1"/>
  <c r="BB105" i="1"/>
  <c r="AZ122" i="1"/>
  <c r="BD122" i="1"/>
  <c r="BA91" i="1"/>
  <c r="BB91" i="1" s="1"/>
  <c r="BD91" i="1" s="1"/>
  <c r="BA79" i="1"/>
  <c r="BB79" i="1" s="1"/>
  <c r="BD79" i="1" s="1"/>
  <c r="AZ118" i="1"/>
  <c r="BD118" i="1"/>
  <c r="BD78" i="1"/>
  <c r="AY113" i="1"/>
  <c r="BA113" i="1"/>
  <c r="BB113" i="1" s="1"/>
  <c r="BA33" i="1"/>
  <c r="BB33" i="1" s="1"/>
  <c r="AY45" i="1"/>
  <c r="AY95" i="1"/>
  <c r="BB53" i="1"/>
  <c r="BD53" i="1" s="1"/>
  <c r="BA35" i="1"/>
  <c r="BB35" i="1" s="1"/>
  <c r="BA19" i="1"/>
  <c r="BB19" i="1" s="1"/>
  <c r="BA23" i="1"/>
  <c r="BB23" i="1" s="1"/>
  <c r="AY19" i="1"/>
  <c r="AZ13" i="1"/>
  <c r="BD13" i="1"/>
  <c r="U179" i="1"/>
  <c r="AY27" i="1"/>
  <c r="BA27" i="1"/>
  <c r="BB27" i="1" s="1"/>
  <c r="BA9" i="1"/>
  <c r="BB9" i="1" s="1"/>
  <c r="AA144" i="1"/>
  <c r="BA7" i="1"/>
  <c r="BB7" i="1" s="1"/>
  <c r="AR164" i="1"/>
  <c r="AR170" i="1" s="1"/>
  <c r="AM135" i="1"/>
  <c r="AM144" i="1" s="1"/>
  <c r="AF135" i="1"/>
  <c r="BD130" i="1"/>
  <c r="AZ130" i="1"/>
  <c r="AI168" i="1"/>
  <c r="AD143" i="1"/>
  <c r="BD128" i="1"/>
  <c r="AZ128" i="1"/>
  <c r="AY111" i="1"/>
  <c r="BD90" i="1"/>
  <c r="AY87" i="1"/>
  <c r="BD84" i="1"/>
  <c r="AY83" i="1"/>
  <c r="AZ121" i="1"/>
  <c r="BB103" i="1"/>
  <c r="BD103" i="1" s="1"/>
  <c r="BA95" i="1"/>
  <c r="BB95" i="1" s="1"/>
  <c r="BA81" i="1"/>
  <c r="BB81" i="1" s="1"/>
  <c r="BD81" i="1" s="1"/>
  <c r="BA71" i="1"/>
  <c r="BB71" i="1" s="1"/>
  <c r="AV144" i="1"/>
  <c r="AU144" i="1"/>
  <c r="AZ57" i="1"/>
  <c r="AY33" i="1"/>
  <c r="AY55" i="1"/>
  <c r="BA55" i="1"/>
  <c r="BB55" i="1" s="1"/>
  <c r="AK144" i="1"/>
  <c r="BA59" i="1"/>
  <c r="BB59" i="1" s="1"/>
  <c r="AZ32" i="1"/>
  <c r="BD32" i="1"/>
  <c r="AP144" i="1"/>
  <c r="AY15" i="1"/>
  <c r="AC144" i="1"/>
  <c r="AC169" i="1" s="1"/>
  <c r="V144" i="1"/>
  <c r="AF144" i="1"/>
  <c r="BA159" i="1"/>
  <c r="BB159" i="1" s="1"/>
  <c r="AY163" i="1"/>
  <c r="BA163" i="1"/>
  <c r="BB163" i="1" s="1"/>
  <c r="Y135" i="1"/>
  <c r="Y144" i="1" s="1"/>
  <c r="AH135" i="1"/>
  <c r="AH144" i="1" s="1"/>
  <c r="AH169" i="1" s="1"/>
  <c r="AJ164" i="1"/>
  <c r="AJ170" i="1" s="1"/>
  <c r="BA170" i="1" s="1"/>
  <c r="W164" i="1"/>
  <c r="W170" i="1" s="1"/>
  <c r="AC164" i="1"/>
  <c r="AC170" i="1" s="1"/>
  <c r="X164" i="1"/>
  <c r="X170" i="1" s="1"/>
  <c r="BA151" i="1"/>
  <c r="BA127" i="1"/>
  <c r="BB127" i="1" s="1"/>
  <c r="AL135" i="1"/>
  <c r="AL144" i="1" s="1"/>
  <c r="AI135" i="1"/>
  <c r="AI144" i="1" s="1"/>
  <c r="AY125" i="1"/>
  <c r="BD116" i="1"/>
  <c r="AZ116" i="1"/>
  <c r="BA115" i="1"/>
  <c r="BB115" i="1" s="1"/>
  <c r="BD115" i="1" s="1"/>
  <c r="BA125" i="1"/>
  <c r="BB125" i="1" s="1"/>
  <c r="BA109" i="1"/>
  <c r="BB109" i="1" s="1"/>
  <c r="BD109" i="1" s="1"/>
  <c r="BA85" i="1"/>
  <c r="BB85" i="1" s="1"/>
  <c r="BD85" i="1" s="1"/>
  <c r="BD67" i="1"/>
  <c r="AZ67" i="1"/>
  <c r="AY99" i="1"/>
  <c r="BB89" i="1"/>
  <c r="AZ120" i="1"/>
  <c r="BD120" i="1"/>
  <c r="AY117" i="1"/>
  <c r="BB99" i="1"/>
  <c r="BA73" i="1"/>
  <c r="BB73" i="1" s="1"/>
  <c r="BD52" i="1"/>
  <c r="BB51" i="1"/>
  <c r="BA29" i="1"/>
  <c r="BB29" i="1" s="1"/>
  <c r="AY59" i="1"/>
  <c r="AY51" i="1"/>
  <c r="BE38" i="1"/>
  <c r="BD38" i="1"/>
  <c r="AZ28" i="1"/>
  <c r="BD28" i="1"/>
  <c r="X144" i="1"/>
  <c r="AG144" i="1"/>
  <c r="AG169" i="1" s="1"/>
  <c r="AY29" i="1"/>
  <c r="AM168" i="1"/>
  <c r="BA131" i="1"/>
  <c r="BB131" i="1" s="1"/>
  <c r="AY129" i="1"/>
  <c r="BB129" i="1"/>
  <c r="BD124" i="1"/>
  <c r="AZ124" i="1"/>
  <c r="AJ135" i="1"/>
  <c r="AJ144" i="1" s="1"/>
  <c r="Z135" i="1"/>
  <c r="Z144" i="1" s="1"/>
  <c r="AC168" i="1"/>
  <c r="BD136" i="1"/>
  <c r="BD106" i="1"/>
  <c r="AZ106" i="1"/>
  <c r="AZ93" i="1"/>
  <c r="AZ103" i="1"/>
  <c r="BA121" i="1"/>
  <c r="BB121" i="1" s="1"/>
  <c r="BD121" i="1" s="1"/>
  <c r="AZ89" i="1"/>
  <c r="BD89" i="1"/>
  <c r="AZ68" i="1"/>
  <c r="BD68" i="1"/>
  <c r="AY71" i="1"/>
  <c r="AZ41" i="1"/>
  <c r="AZ6" i="1"/>
  <c r="BD6" i="1"/>
  <c r="BB69" i="1"/>
  <c r="AY69" i="1"/>
  <c r="AZ39" i="1"/>
  <c r="AY49" i="1"/>
  <c r="AZ26" i="1"/>
  <c r="BD26" i="1"/>
  <c r="T169" i="1"/>
  <c r="T171" i="1" s="1"/>
  <c r="AT144" i="1"/>
  <c r="BA49" i="1"/>
  <c r="BB49" i="1" s="1"/>
  <c r="BD40" i="1"/>
  <c r="AZ22" i="1"/>
  <c r="BD22" i="1"/>
  <c r="AZ12" i="1"/>
  <c r="BD12" i="1"/>
  <c r="T145" i="1"/>
  <c r="AY23" i="1"/>
  <c r="BD8" i="1"/>
  <c r="U144" i="1"/>
  <c r="BD105" i="1" l="1"/>
  <c r="AO169" i="1"/>
  <c r="AO171" i="1" s="1"/>
  <c r="AO173" i="1" s="1"/>
  <c r="BD63" i="1"/>
  <c r="BD31" i="1"/>
  <c r="BD25" i="1"/>
  <c r="BD43" i="1"/>
  <c r="BD35" i="1"/>
  <c r="BD61" i="1"/>
  <c r="BD75" i="1"/>
  <c r="BD57" i="1"/>
  <c r="BD65" i="1"/>
  <c r="AY143" i="1"/>
  <c r="BD21" i="1"/>
  <c r="AR145" i="1"/>
  <c r="AN145" i="1"/>
  <c r="BD9" i="1"/>
  <c r="BA143" i="1"/>
  <c r="BB143" i="1" s="1"/>
  <c r="AS169" i="1"/>
  <c r="AS171" i="1" s="1"/>
  <c r="AS173" i="1" s="1"/>
  <c r="BD17" i="1"/>
  <c r="AI169" i="1"/>
  <c r="AI171" i="1" s="1"/>
  <c r="AI173" i="1" s="1"/>
  <c r="AI145" i="1"/>
  <c r="AM169" i="1"/>
  <c r="AM171" i="1" s="1"/>
  <c r="AM173" i="1" s="1"/>
  <c r="AM145" i="1"/>
  <c r="AC145" i="1"/>
  <c r="BD73" i="1"/>
  <c r="AQ145" i="1"/>
  <c r="AZ31" i="1"/>
  <c r="AY135" i="1"/>
  <c r="BA135" i="1"/>
  <c r="AL169" i="1"/>
  <c r="AL171" i="1" s="1"/>
  <c r="AL173" i="1" s="1"/>
  <c r="AL145" i="1"/>
  <c r="Y169" i="1"/>
  <c r="Y171" i="1" s="1"/>
  <c r="Y145" i="1"/>
  <c r="Z169" i="1"/>
  <c r="Z171" i="1" s="1"/>
  <c r="Z145" i="1"/>
  <c r="AJ169" i="1"/>
  <c r="AJ171" i="1" s="1"/>
  <c r="AJ173" i="1" s="1"/>
  <c r="AJ145" i="1"/>
  <c r="T173" i="1"/>
  <c r="AZ135" i="1"/>
  <c r="AY144" i="1"/>
  <c r="W169" i="1"/>
  <c r="W171" i="1" s="1"/>
  <c r="W145" i="1"/>
  <c r="AZ23" i="1"/>
  <c r="BD23" i="1"/>
  <c r="AZ99" i="1"/>
  <c r="BD99" i="1"/>
  <c r="AZ125" i="1"/>
  <c r="BD125" i="1"/>
  <c r="V169" i="1"/>
  <c r="V171" i="1" s="1"/>
  <c r="V145" i="1"/>
  <c r="AE169" i="1"/>
  <c r="AE171" i="1" s="1"/>
  <c r="AE173" i="1" s="1"/>
  <c r="AE145" i="1"/>
  <c r="AZ33" i="1"/>
  <c r="BD33" i="1"/>
  <c r="AU169" i="1"/>
  <c r="AU171" i="1" s="1"/>
  <c r="AU173" i="1" s="1"/>
  <c r="AU145" i="1"/>
  <c r="AZ87" i="1"/>
  <c r="BD87" i="1"/>
  <c r="AA169" i="1"/>
  <c r="AA171" i="1" s="1"/>
  <c r="AA173" i="1" s="1"/>
  <c r="BA144" i="1"/>
  <c r="BD7" i="1"/>
  <c r="BD45" i="1"/>
  <c r="AZ45" i="1"/>
  <c r="AB168" i="1"/>
  <c r="AB171" i="1" s="1"/>
  <c r="AB173" i="1" s="1"/>
  <c r="AB145" i="1"/>
  <c r="AG171" i="1"/>
  <c r="AG173" i="1" s="1"/>
  <c r="AH145" i="1"/>
  <c r="AT169" i="1"/>
  <c r="AT171" i="1" s="1"/>
  <c r="AT173" i="1" s="1"/>
  <c r="AT145" i="1"/>
  <c r="AZ143" i="1"/>
  <c r="BD143" i="1"/>
  <c r="BD117" i="1"/>
  <c r="AZ117" i="1"/>
  <c r="BD163" i="1"/>
  <c r="BB144" i="1"/>
  <c r="BD129" i="1"/>
  <c r="AZ129" i="1"/>
  <c r="AZ29" i="1"/>
  <c r="BD29" i="1"/>
  <c r="BD51" i="1"/>
  <c r="AZ51" i="1"/>
  <c r="AP169" i="1"/>
  <c r="AP171" i="1" s="1"/>
  <c r="AP173" i="1" s="1"/>
  <c r="AP145" i="1"/>
  <c r="AZ55" i="1"/>
  <c r="BD55" i="1"/>
  <c r="AD168" i="1"/>
  <c r="AD171" i="1" s="1"/>
  <c r="AD173" i="1" s="1"/>
  <c r="AD145" i="1"/>
  <c r="AA145" i="1"/>
  <c r="BD159" i="1"/>
  <c r="BD134" i="1"/>
  <c r="AZ134" i="1"/>
  <c r="U170" i="1"/>
  <c r="AY164" i="1"/>
  <c r="BD164" i="1" s="1"/>
  <c r="BB135" i="1"/>
  <c r="BD135" i="1" s="1"/>
  <c r="AH171" i="1"/>
  <c r="AH173" i="1" s="1"/>
  <c r="AZ69" i="1"/>
  <c r="BD69" i="1"/>
  <c r="BD59" i="1"/>
  <c r="AZ59" i="1"/>
  <c r="AF169" i="1"/>
  <c r="AF171" i="1" s="1"/>
  <c r="AF173" i="1" s="1"/>
  <c r="AF145" i="1"/>
  <c r="AK169" i="1"/>
  <c r="AK171" i="1" s="1"/>
  <c r="AK173" i="1" s="1"/>
  <c r="AK145" i="1"/>
  <c r="AV169" i="1"/>
  <c r="AV171" i="1" s="1"/>
  <c r="AV173" i="1" s="1"/>
  <c r="AV145" i="1"/>
  <c r="AZ83" i="1"/>
  <c r="BD83" i="1"/>
  <c r="AZ111" i="1"/>
  <c r="BD111" i="1"/>
  <c r="AZ19" i="1"/>
  <c r="BD19" i="1"/>
  <c r="BD127" i="1"/>
  <c r="AZ127" i="1"/>
  <c r="BD133" i="1"/>
  <c r="AZ133" i="1"/>
  <c r="U169" i="1"/>
  <c r="U145" i="1"/>
  <c r="AZ71" i="1"/>
  <c r="BD71" i="1"/>
  <c r="U180" i="1"/>
  <c r="AZ49" i="1"/>
  <c r="BD49" i="1"/>
  <c r="AC171" i="1"/>
  <c r="AC173" i="1" s="1"/>
  <c r="X169" i="1"/>
  <c r="X171" i="1" s="1"/>
  <c r="X145" i="1"/>
  <c r="BA164" i="1"/>
  <c r="AZ15" i="1"/>
  <c r="BD15" i="1"/>
  <c r="AZ27" i="1"/>
  <c r="BD27" i="1"/>
  <c r="AZ95" i="1"/>
  <c r="BD95" i="1"/>
  <c r="AZ113" i="1"/>
  <c r="BD113" i="1"/>
  <c r="BD131" i="1"/>
  <c r="AZ131" i="1"/>
  <c r="BB151" i="1"/>
  <c r="BB164" i="1" s="1"/>
  <c r="AG145" i="1"/>
  <c r="AR171" i="1"/>
  <c r="AR173" i="1" s="1"/>
  <c r="BD151" i="1" l="1"/>
  <c r="AY168" i="1"/>
  <c r="AY145" i="1"/>
  <c r="AZ145" i="1" s="1"/>
  <c r="AY169" i="1"/>
  <c r="AY170" i="1"/>
  <c r="BB170" i="1"/>
  <c r="V173" i="1"/>
  <c r="V176" i="1"/>
  <c r="W173" i="1"/>
  <c r="W176" i="1"/>
  <c r="Z173" i="1"/>
  <c r="Z176" i="1"/>
  <c r="BA168" i="1"/>
  <c r="U171" i="1"/>
  <c r="Y173" i="1"/>
  <c r="Y176" i="1"/>
  <c r="BA145" i="1"/>
  <c r="X176" i="1"/>
  <c r="X173" i="1"/>
  <c r="BA169" i="1"/>
  <c r="BB169" i="1" s="1"/>
  <c r="BD144" i="1"/>
  <c r="AZ144" i="1"/>
  <c r="BA171" i="1" l="1"/>
  <c r="BB168" i="1"/>
  <c r="BB171" i="1" s="1"/>
  <c r="BB145" i="1"/>
  <c r="U173" i="1"/>
  <c r="U176" i="1"/>
  <c r="AY171" i="1"/>
  <c r="BD1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Baiba Kanča</author>
    <author>Sarmīte Mūze</author>
  </authors>
  <commentList>
    <comment ref="K120" authorId="0" shapeId="0" xr:uid="{95C7FFD3-1F5B-4884-A153-250BEFA66038}">
      <text>
        <r>
          <rPr>
            <b/>
            <sz val="9"/>
            <color indexed="81"/>
            <rFont val="Tahoma"/>
            <family val="2"/>
            <charset val="186"/>
          </rPr>
          <t>Baiba Kanča:</t>
        </r>
        <r>
          <rPr>
            <sz val="9"/>
            <color indexed="81"/>
            <rFont val="Tahoma"/>
            <family val="2"/>
            <charset val="186"/>
          </rPr>
          <t xml:space="preserve">
Nav izņemta visa aizņēmuma summa. Atmaksas grafikā ielikts viss plānotais aizņēmums!
</t>
        </r>
      </text>
    </comment>
    <comment ref="D134" authorId="1" shapeId="0" xr:uid="{C76D535D-3DC7-46AA-B931-1341FC1CD7C3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Ja ir ERAF 5'000'000</t>
        </r>
      </text>
    </comment>
  </commentList>
</comments>
</file>

<file path=xl/sharedStrings.xml><?xml version="1.0" encoding="utf-8"?>
<sst xmlns="http://schemas.openxmlformats.org/spreadsheetml/2006/main" count="857" uniqueCount="430">
  <si>
    <t>Ādažu novada pašvaldības aizņēmumu un citu ilgtermiņa saistību pārskats</t>
  </si>
  <si>
    <t>Aizņēmumu pamatsummu un procentu atmaksa faktiskajiem un plānotajiem aizņēmumiem.</t>
  </si>
  <si>
    <t>A/C</t>
  </si>
  <si>
    <t>Nr.p.k.</t>
  </si>
  <si>
    <t>Nosaukums</t>
  </si>
  <si>
    <t>Aizņēmuma līgums</t>
  </si>
  <si>
    <t>Trančes numurs</t>
  </si>
  <si>
    <t>Līguma noslēgšanas datums</t>
  </si>
  <si>
    <t>Aizņēmuma beigu termiņš</t>
  </si>
  <si>
    <t>Aizņēmuma valūta</t>
  </si>
  <si>
    <t>Aizņēmuma summa</t>
  </si>
  <si>
    <t>Neatmaksātās pamatsummas atlikums</t>
  </si>
  <si>
    <t>% likmes maiņas datums</t>
  </si>
  <si>
    <t>% likmes veids</t>
  </si>
  <si>
    <t>Kopējā procentu likme (gadā), %</t>
  </si>
  <si>
    <t>Procentu likme , %</t>
  </si>
  <si>
    <t>Apkalpošanas maksa, %</t>
  </si>
  <si>
    <t>Maksājuma veids</t>
  </si>
  <si>
    <t>2023 faktiski samaksāts</t>
  </si>
  <si>
    <t>2023 atlikušais maksājums</t>
  </si>
  <si>
    <t>Pavisam kopā</t>
  </si>
  <si>
    <t>2030 - 2053</t>
  </si>
  <si>
    <t>Kopsumma 2023 - 2053</t>
  </si>
  <si>
    <t>A</t>
  </si>
  <si>
    <t>Stabilizācijas aizdevums (1.kārtas 2.posms)</t>
  </si>
  <si>
    <t>A2/1/11/107</t>
  </si>
  <si>
    <t>P-50/2011</t>
  </si>
  <si>
    <t>11.04.2011</t>
  </si>
  <si>
    <t>20.04.2036</t>
  </si>
  <si>
    <t>EUR</t>
  </si>
  <si>
    <t>Pamatsumma</t>
  </si>
  <si>
    <t>12.04.2024</t>
  </si>
  <si>
    <t>Procentu maksa</t>
  </si>
  <si>
    <t>Stabilizācijas aizdevums (1.kārtas 3.posms)</t>
  </si>
  <si>
    <t>A2/1/11/549</t>
  </si>
  <si>
    <t>P-350/2011</t>
  </si>
  <si>
    <t>22.09.2011</t>
  </si>
  <si>
    <t>22.12.2031</t>
  </si>
  <si>
    <t>22.09.2023</t>
  </si>
  <si>
    <t>ĀŪ</t>
  </si>
  <si>
    <t>Stabilizācijas aizdevums (2.kārta 1.posms)</t>
  </si>
  <si>
    <t>A2/1/12/328</t>
  </si>
  <si>
    <t>P-219/2012</t>
  </si>
  <si>
    <t>11.07.2012</t>
  </si>
  <si>
    <t>25.03.2032</t>
  </si>
  <si>
    <t>SIA "Ādažu ūdens"</t>
  </si>
  <si>
    <t>06.07.2024</t>
  </si>
  <si>
    <t>Stabilizācijas aizdevums (2.kārta 2.posms)</t>
  </si>
  <si>
    <t>A2/1/13/1000</t>
  </si>
  <si>
    <t>P-441/2013</t>
  </si>
  <si>
    <t>26.11.2013</t>
  </si>
  <si>
    <t>27.11.2023</t>
  </si>
  <si>
    <t>22.11.2023</t>
  </si>
  <si>
    <t>Gaujas ielas rekonstrukcija (1.-3.kārta)</t>
  </si>
  <si>
    <t>A2/1/17/301</t>
  </si>
  <si>
    <t>P-196/2017</t>
  </si>
  <si>
    <t>19.05.2017</t>
  </si>
  <si>
    <t>20.05.2032</t>
  </si>
  <si>
    <t>18.05.2024</t>
  </si>
  <si>
    <t>Gaujas ielas rekonstrukcija (4.kārta)</t>
  </si>
  <si>
    <t>A2/1/17/596</t>
  </si>
  <si>
    <t>P-450/2017</t>
  </si>
  <si>
    <t>21.08.2017</t>
  </si>
  <si>
    <t>20.08.2032</t>
  </si>
  <si>
    <t>18.08.2024</t>
  </si>
  <si>
    <t>Jaunās skolas būvniecība (1.-2. kārta)</t>
  </si>
  <si>
    <t>A2/1/18/123</t>
  </si>
  <si>
    <t>P-94/2018</t>
  </si>
  <si>
    <t>03.04.2018</t>
  </si>
  <si>
    <t>22.06.2048</t>
  </si>
  <si>
    <t>29.03.2024</t>
  </si>
  <si>
    <t>C</t>
  </si>
  <si>
    <t>A2/1/18/139</t>
  </si>
  <si>
    <t>P-109/2018</t>
  </si>
  <si>
    <t>05.04.2018</t>
  </si>
  <si>
    <t>22.03.2038</t>
  </si>
  <si>
    <t>30.01.2024</t>
  </si>
  <si>
    <t>Ceļu, ielu infrastruktūras programma</t>
  </si>
  <si>
    <t>A2/1/18/251</t>
  </si>
  <si>
    <t>P-205/2018</t>
  </si>
  <si>
    <t>28.05.2018</t>
  </si>
  <si>
    <t>20.05.2038</t>
  </si>
  <si>
    <t>(1.kārta)</t>
  </si>
  <si>
    <t>24.05.2024</t>
  </si>
  <si>
    <t xml:space="preserve">Komunālās saimniecības </t>
  </si>
  <si>
    <t>A2/1/18/252</t>
  </si>
  <si>
    <t>P-200/2018</t>
  </si>
  <si>
    <t>20.05.2025</t>
  </si>
  <si>
    <t xml:space="preserve">investīcijas transportam </t>
  </si>
  <si>
    <t xml:space="preserve">ES Interreg Igaunijas - Latvijas projekts </t>
  </si>
  <si>
    <t>A2/1/18/255</t>
  </si>
  <si>
    <t>P-203/2018</t>
  </si>
  <si>
    <t>20.05.2033</t>
  </si>
  <si>
    <t>"Hiking Route Along the Baltic Sea Coastline in Latvia-Estonia"</t>
  </si>
  <si>
    <t xml:space="preserve">ERAF projekts Natura 2000 </t>
  </si>
  <si>
    <t>A2/1/18/254</t>
  </si>
  <si>
    <t>P-202/2018</t>
  </si>
  <si>
    <t>Atpūtas taka Carnikavā</t>
  </si>
  <si>
    <t xml:space="preserve">Prioritāro projektu īstenošana: bērnu rotaļu </t>
  </si>
  <si>
    <t>A2/1/18/452</t>
  </si>
  <si>
    <t>P-374/2018</t>
  </si>
  <si>
    <t>12.07.2018</t>
  </si>
  <si>
    <t>20.06.2028</t>
  </si>
  <si>
    <t>laukumi Carnikavas novadā</t>
  </si>
  <si>
    <t>11.07.2024</t>
  </si>
  <si>
    <t>A2/1/18/529</t>
  </si>
  <si>
    <t>P-435/2018</t>
  </si>
  <si>
    <t>03.08.2018</t>
  </si>
  <si>
    <t>20.07.2048</t>
  </si>
  <si>
    <t>01.08.2024</t>
  </si>
  <si>
    <t xml:space="preserve">Izglītības iestāžu investīciju projekts - </t>
  </si>
  <si>
    <t>A2/1/18/528</t>
  </si>
  <si>
    <t>P-436/2018</t>
  </si>
  <si>
    <t>Carnikavas izglītības iestādes būvniecība no moduļiem</t>
  </si>
  <si>
    <t>A2/1/18/611</t>
  </si>
  <si>
    <t>P-500/2018</t>
  </si>
  <si>
    <t>04.09.2018</t>
  </si>
  <si>
    <t>20.08.2038</t>
  </si>
  <si>
    <t>30.08.2024</t>
  </si>
  <si>
    <t>A2/1/18/643</t>
  </si>
  <si>
    <t>P-537/2018</t>
  </si>
  <si>
    <t>12.09.2018</t>
  </si>
  <si>
    <t>11.09.2024</t>
  </si>
  <si>
    <t>Attekas ielas rekonstrukcija</t>
  </si>
  <si>
    <t>A2/1/18/644</t>
  </si>
  <si>
    <t>P-538/2018</t>
  </si>
  <si>
    <t>20.09.2033</t>
  </si>
  <si>
    <t>12.09.2024</t>
  </si>
  <si>
    <t>Muižas ielas rekonstrukcijai</t>
  </si>
  <si>
    <t>A2/1/18/711</t>
  </si>
  <si>
    <t>P-580/2018</t>
  </si>
  <si>
    <t>10.10.2018</t>
  </si>
  <si>
    <t>20.09.2028</t>
  </si>
  <si>
    <t>03.10.2023</t>
  </si>
  <si>
    <t>A2/1/18/777</t>
  </si>
  <si>
    <t>P-643/2018</t>
  </si>
  <si>
    <t>12.11.2018</t>
  </si>
  <si>
    <t>20.10.2038</t>
  </si>
  <si>
    <t>08.11.2023</t>
  </si>
  <si>
    <t xml:space="preserve">Prioritārais projekts Dambja būvniecība </t>
  </si>
  <si>
    <t>A2/1/18/818</t>
  </si>
  <si>
    <t>P-666/2018</t>
  </si>
  <si>
    <t>21.11.2018</t>
  </si>
  <si>
    <t>22.11.2038</t>
  </si>
  <si>
    <t xml:space="preserve">Valteru ielā </t>
  </si>
  <si>
    <t>14.11.2023</t>
  </si>
  <si>
    <t xml:space="preserve">Pārjaunojuma līgums visiem līgumiem līdz </t>
  </si>
  <si>
    <t>A2/1/19/50</t>
  </si>
  <si>
    <t>PP-5/2019</t>
  </si>
  <si>
    <t>05.03.2019</t>
  </si>
  <si>
    <t>20.09.2035</t>
  </si>
  <si>
    <t>2015.gadam</t>
  </si>
  <si>
    <t>26.02.2024</t>
  </si>
  <si>
    <t>A2/1/19/57</t>
  </si>
  <si>
    <t>P-31/2019</t>
  </si>
  <si>
    <t>06.03.2019</t>
  </si>
  <si>
    <t>20.02.2029</t>
  </si>
  <si>
    <t>06.03.2024</t>
  </si>
  <si>
    <t>A2/1/19/225</t>
  </si>
  <si>
    <t>P-150/2019</t>
  </si>
  <si>
    <t>13.06.2019</t>
  </si>
  <si>
    <t>20.05.2049</t>
  </si>
  <si>
    <t>attīstībai Carnikavas novada Garciemā" īstenošanai</t>
  </si>
  <si>
    <t>06.06.2024</t>
  </si>
  <si>
    <t>SAM 4.2.2. ĀPII remontdarbi</t>
  </si>
  <si>
    <t>A2/1/19/370</t>
  </si>
  <si>
    <t>P-236/2019</t>
  </si>
  <si>
    <t>09.10.2019</t>
  </si>
  <si>
    <t>20.09.2034</t>
  </si>
  <si>
    <t>08.10.2023</t>
  </si>
  <si>
    <t>SAM 5.5.1. Kultūras objektu būvniecība</t>
  </si>
  <si>
    <t>A2/1/19/460</t>
  </si>
  <si>
    <t>P-292/2019</t>
  </si>
  <si>
    <t>11.12.2019</t>
  </si>
  <si>
    <t>21.11.2039</t>
  </si>
  <si>
    <t>06.12.2023</t>
  </si>
  <si>
    <t>Jaunās skolas būvniecība (3. kārta)</t>
  </si>
  <si>
    <t>A2/1/20/158</t>
  </si>
  <si>
    <t>P-119/2020</t>
  </si>
  <si>
    <t>29.04.2020</t>
  </si>
  <si>
    <t>20.04.2048</t>
  </si>
  <si>
    <t>29.04.2024</t>
  </si>
  <si>
    <t>Ataru ceļa rekonstrukcija</t>
  </si>
  <si>
    <t>A2/1/20/411</t>
  </si>
  <si>
    <t>P-177/2020</t>
  </si>
  <si>
    <t>08.07.2020</t>
  </si>
  <si>
    <t>20.06.2035</t>
  </si>
  <si>
    <t>08.07.2024</t>
  </si>
  <si>
    <t>A2/1/20/675</t>
  </si>
  <si>
    <t>P-339/2020</t>
  </si>
  <si>
    <t>01.10.2020</t>
  </si>
  <si>
    <t>20.09.2050</t>
  </si>
  <si>
    <t>01.10.2023</t>
  </si>
  <si>
    <t>A2/1/20/676</t>
  </si>
  <si>
    <t>P-338/2020</t>
  </si>
  <si>
    <t>20.09.2040</t>
  </si>
  <si>
    <t>Priežu ielas rekonstrukcija</t>
  </si>
  <si>
    <t>A2/1/20/746</t>
  </si>
  <si>
    <t>P-392/2020</t>
  </si>
  <si>
    <t>14.10.2020</t>
  </si>
  <si>
    <t>22.09.2025</t>
  </si>
  <si>
    <t>FIX</t>
  </si>
  <si>
    <t xml:space="preserve"> Bukultu ielas rekonstrukcija</t>
  </si>
  <si>
    <t>A2/1/20/745</t>
  </si>
  <si>
    <t>P-393/2020</t>
  </si>
  <si>
    <t>ERAF "Carnikavas pamatskolas pārbūve"</t>
  </si>
  <si>
    <t>A2/1/21/10</t>
  </si>
  <si>
    <t>P-4/2021</t>
  </si>
  <si>
    <t>26.01.2021</t>
  </si>
  <si>
    <t>20.01.2051</t>
  </si>
  <si>
    <t>26.01.2024</t>
  </si>
  <si>
    <t>LAD  projekts koka laipu taka uz jūru</t>
  </si>
  <si>
    <t>A2/1/21/11</t>
  </si>
  <si>
    <t>P-3/2021</t>
  </si>
  <si>
    <t>20.01.2031</t>
  </si>
  <si>
    <t>A2/1/21/41</t>
  </si>
  <si>
    <t>P-10/2021</t>
  </si>
  <si>
    <t>24.02.2021</t>
  </si>
  <si>
    <t>20.02.2051</t>
  </si>
  <si>
    <t>24.02.2024</t>
  </si>
  <si>
    <t>A2/1/21/96</t>
  </si>
  <si>
    <t>P-43/2021</t>
  </si>
  <si>
    <t>25.03.2021</t>
  </si>
  <si>
    <t>20.03.2024</t>
  </si>
  <si>
    <t>PII Piejūra būvniecības pabeigšana</t>
  </si>
  <si>
    <t>A2/1/21/120</t>
  </si>
  <si>
    <t>P-69/2021</t>
  </si>
  <si>
    <t>08.04.2021</t>
  </si>
  <si>
    <t>20.03.2051</t>
  </si>
  <si>
    <t>08.04.2024</t>
  </si>
  <si>
    <t>A2/1/21/139</t>
  </si>
  <si>
    <t>PP-14/2021</t>
  </si>
  <si>
    <t>26.04.2021</t>
  </si>
  <si>
    <t>21.06.2038</t>
  </si>
  <si>
    <t>22.04.2024</t>
  </si>
  <si>
    <t>Stacijas ielas pārbūve</t>
  </si>
  <si>
    <t>A2/1/21/169</t>
  </si>
  <si>
    <t>P-89/2021</t>
  </si>
  <si>
    <t>30.04.2021</t>
  </si>
  <si>
    <t>20.04.2051</t>
  </si>
  <si>
    <t>30.04.2024</t>
  </si>
  <si>
    <t>Lielās ielas pārbūve</t>
  </si>
  <si>
    <t>A2/1/21/232</t>
  </si>
  <si>
    <t>P-163/2021</t>
  </si>
  <si>
    <t>27.05.2021</t>
  </si>
  <si>
    <t>20.05.2041</t>
  </si>
  <si>
    <t>27.05.2024</t>
  </si>
  <si>
    <t>A2/1/21/231</t>
  </si>
  <si>
    <t>P-164/2021</t>
  </si>
  <si>
    <t>Pirmās ielas stāvlaukums pie ĀPII</t>
  </si>
  <si>
    <t>A2/1/21/632</t>
  </si>
  <si>
    <t>P-481/2021</t>
  </si>
  <si>
    <t>14.10.2021</t>
  </si>
  <si>
    <t>21.09.2026</t>
  </si>
  <si>
    <t>A2/1/21/729</t>
  </si>
  <si>
    <t>P-556/2021</t>
  </si>
  <si>
    <t>02.12.2021</t>
  </si>
  <si>
    <t>20.11.2040</t>
  </si>
  <si>
    <t>02.12.2023</t>
  </si>
  <si>
    <t>Mežaparka ceļa pārbūve</t>
  </si>
  <si>
    <t>A2/1/21/728</t>
  </si>
  <si>
    <t>P-557/2021</t>
  </si>
  <si>
    <t>20.11.2031</t>
  </si>
  <si>
    <t>Ķiršu ielas rekonstrukcija</t>
  </si>
  <si>
    <t>A2/1/21/727</t>
  </si>
  <si>
    <t>P-558/2021</t>
  </si>
  <si>
    <t>A2/1/21/776</t>
  </si>
  <si>
    <t>P-583/2021</t>
  </si>
  <si>
    <t>23.12.2021</t>
  </si>
  <si>
    <t>21.12.2026</t>
  </si>
  <si>
    <t>23.12.2023</t>
  </si>
  <si>
    <t>A2/1/22/15</t>
  </si>
  <si>
    <t>P-7/2022</t>
  </si>
  <si>
    <t>02.02.2022</t>
  </si>
  <si>
    <t>20.01.2037</t>
  </si>
  <si>
    <t>02.02.2024</t>
  </si>
  <si>
    <t>A2/1/22/16</t>
  </si>
  <si>
    <t>P-8/2022</t>
  </si>
  <si>
    <t>22.01.2029</t>
  </si>
  <si>
    <t>A2/1/22/123</t>
  </si>
  <si>
    <t>P-70/2022</t>
  </si>
  <si>
    <t>31.05.2022</t>
  </si>
  <si>
    <t>20.05.2037</t>
  </si>
  <si>
    <t>31.05.2024</t>
  </si>
  <si>
    <t>Gaujas ielas gājēju celiņa izbūve</t>
  </si>
  <si>
    <t>A2/1/22/165</t>
  </si>
  <si>
    <t>P-112/2022</t>
  </si>
  <si>
    <t>04.07.2022</t>
  </si>
  <si>
    <t>21.06.2027</t>
  </si>
  <si>
    <t>04.07.2024</t>
  </si>
  <si>
    <t>Skolas ielas projektēšana izbūve - 3.kārta</t>
  </si>
  <si>
    <t>A2/1/22/239</t>
  </si>
  <si>
    <t>P-160/2022</t>
  </si>
  <si>
    <t>20.07.2022</t>
  </si>
  <si>
    <t>20.07.2027</t>
  </si>
  <si>
    <t>20.07.2024</t>
  </si>
  <si>
    <t>A2/1/22/250</t>
  </si>
  <si>
    <t>P-164/2022</t>
  </si>
  <si>
    <t>03.08.2022</t>
  </si>
  <si>
    <t>20.07.2032</t>
  </si>
  <si>
    <t>03.08.2024</t>
  </si>
  <si>
    <t>A2/1/22/265</t>
  </si>
  <si>
    <t>P-175/2022</t>
  </si>
  <si>
    <t>08.08.2022</t>
  </si>
  <si>
    <t>20.07.2029</t>
  </si>
  <si>
    <t>08.08.2024</t>
  </si>
  <si>
    <t>A2/1/22/536</t>
  </si>
  <si>
    <t>P-363/2022</t>
  </si>
  <si>
    <t>29.11.2022</t>
  </si>
  <si>
    <t>20.11.2037</t>
  </si>
  <si>
    <t>A2/1/22/538</t>
  </si>
  <si>
    <t>P-361/2022</t>
  </si>
  <si>
    <t>22.11.2032</t>
  </si>
  <si>
    <t>A2/1/22/582</t>
  </si>
  <si>
    <t>P-389/2022</t>
  </si>
  <si>
    <t>23.12.2022</t>
  </si>
  <si>
    <t>21.12.2037</t>
  </si>
  <si>
    <t>A2/1/23/103</t>
  </si>
  <si>
    <t>P-57/2023</t>
  </si>
  <si>
    <t>09.05.2023</t>
  </si>
  <si>
    <t>09.11.2023</t>
  </si>
  <si>
    <t>A2/1/23/156</t>
  </si>
  <si>
    <t>P-104/2023</t>
  </si>
  <si>
    <t>26.06.2023</t>
  </si>
  <si>
    <t>26.06.2024</t>
  </si>
  <si>
    <t>A2/1/23/245</t>
  </si>
  <si>
    <t>P-181/2023</t>
  </si>
  <si>
    <t>02.08.2023</t>
  </si>
  <si>
    <t>20.07.2026</t>
  </si>
  <si>
    <t>A2/1/23/290</t>
  </si>
  <si>
    <t>P-222/2023</t>
  </si>
  <si>
    <t>20.07.2033</t>
  </si>
  <si>
    <t>A2/1/23/429</t>
  </si>
  <si>
    <t>P-344/2023</t>
  </si>
  <si>
    <t xml:space="preserve"> ”Mobilitātes punkta infrastruktūras izveidošana </t>
  </si>
  <si>
    <t>Plānots</t>
  </si>
  <si>
    <t>Rīgas metropoles areālā – “Carnikava””</t>
  </si>
  <si>
    <t>Maģistrālā  veloceļa izbūve Rīga-Carnikava</t>
  </si>
  <si>
    <t>EKII projekts</t>
  </si>
  <si>
    <t>PII Podnieki UN Krastupes iela</t>
  </si>
  <si>
    <t>Atmaksāts</t>
  </si>
  <si>
    <t>A2/1/22/267</t>
  </si>
  <si>
    <t>P-163/2022</t>
  </si>
  <si>
    <t>A2/1/18/253</t>
  </si>
  <si>
    <t>P-201/2018</t>
  </si>
  <si>
    <t>Ādažu vidusskolas remonts</t>
  </si>
  <si>
    <t>A2/1/17/468</t>
  </si>
  <si>
    <t>P-330/2017</t>
  </si>
  <si>
    <t>20.06.2023</t>
  </si>
  <si>
    <t>Aizņēmumu portfeļa kopsumma:</t>
  </si>
  <si>
    <t>Aizņēmumi kopā:</t>
  </si>
  <si>
    <t>Citas ilgtermiņa saistības.</t>
  </si>
  <si>
    <t>Saistību mērķis</t>
  </si>
  <si>
    <t>Līguma Nr.</t>
  </si>
  <si>
    <t>Trānčes Nr.</t>
  </si>
  <si>
    <t>Galvojums SIA "Ādažu ūdens"</t>
  </si>
  <si>
    <t>Līzings - jauna automašīna Volvo V60</t>
  </si>
  <si>
    <t>Līzings - frontālais iekrāvējs</t>
  </si>
  <si>
    <t>Līzings - mikroautobuss</t>
  </si>
  <si>
    <t>Līzings - skolēnu autobuss</t>
  </si>
  <si>
    <t>Kalngales NAI</t>
  </si>
  <si>
    <t xml:space="preserve">Citas ilgtermiņa saistības kopā: </t>
  </si>
  <si>
    <t>Aizņēmumu pamatsummas atmaksa:</t>
  </si>
  <si>
    <t>Aizņēmumu procentu maksa:</t>
  </si>
  <si>
    <t>Citas ilgtermiņa saistības:</t>
  </si>
  <si>
    <t>Aizņēmumi un citas ilgtemiņa saistības kopā:</t>
  </si>
  <si>
    <t>Saistību apmērs % no pamatbudžeta ieņēmumiem:</t>
  </si>
  <si>
    <t>Pašvaldības pamatbudžeta ieņēmumi bez mērķdotācijām un iemaksām PFIF saimnieciskajā gadā:</t>
  </si>
  <si>
    <t>Plānotais vērtēto ieņēmumu pieaugums, balstoties uz provizorisko pašvaldības finanšu izlīdzināšanas aprēķinu 2024.gadam.</t>
  </si>
  <si>
    <t>2023. budžets</t>
  </si>
  <si>
    <t>Rezerve no pamatsummas (ielikts pie projekta A2/1/20/158)</t>
  </si>
  <si>
    <t>Trūkstošais procentu maksai</t>
  </si>
  <si>
    <t>Apstiprinātais budžets</t>
  </si>
  <si>
    <t>VK atskaite</t>
  </si>
  <si>
    <t>ELFLA projekts pievadceļu attīstība</t>
  </si>
  <si>
    <t xml:space="preserve"> lauksaimniecības uzņēmumiem </t>
  </si>
  <si>
    <t>Izglītības iestāžu investīciju projekts -</t>
  </si>
  <si>
    <t xml:space="preserve"> Piejūras PII būvniecība</t>
  </si>
  <si>
    <t xml:space="preserve">ELFLA Eimuru - Mangaļu poldera </t>
  </si>
  <si>
    <t>meliorācijas grāvju atjaunošana Carnikavas novadā</t>
  </si>
  <si>
    <t>ERAF projekta SAM 3.3.1. Uzņēmējdarbības</t>
  </si>
  <si>
    <t xml:space="preserve">Budžeta un finanšu vadībai </t>
  </si>
  <si>
    <t>(Aprīkojums PII Piejūra)</t>
  </si>
  <si>
    <t>Investīciju projektu īstenošanai</t>
  </si>
  <si>
    <t xml:space="preserve"> (saistību pārjaunojums)</t>
  </si>
  <si>
    <t xml:space="preserve">Autostāvvietas izbūve Karlsona parkā, </t>
  </si>
  <si>
    <t>Garciemā, Carnikavas novadā</t>
  </si>
  <si>
    <t xml:space="preserve">SAM 9311 Deinstitucionalizācija - </t>
  </si>
  <si>
    <t>Dienas centrs</t>
  </si>
  <si>
    <t xml:space="preserve">Carnikavas pamatskolas infrastruktūras </t>
  </si>
  <si>
    <t>uzlabošana un mācību vides labiekārtošana</t>
  </si>
  <si>
    <t>Laivu ielas (no Cēlāju ciema līdz jūrai Carnikavā)</t>
  </si>
  <si>
    <t xml:space="preserve"> un tai piegulošā auto stāvlaukuma projektēšana un būvniecība</t>
  </si>
  <si>
    <t xml:space="preserve">Aizvēju ielas Garciemā, </t>
  </si>
  <si>
    <t>dubultā virsmas apstrāde (1.daļa)</t>
  </si>
  <si>
    <t>Ādažu centra polderī</t>
  </si>
  <si>
    <t>Aizvēju ielas Garciemā,</t>
  </si>
  <si>
    <t xml:space="preserve"> dubultā virsmas apstrāde (2.daļa)</t>
  </si>
  <si>
    <t>Carnikavas stadiona rekonstrukcija</t>
  </si>
  <si>
    <t xml:space="preserve"> (Prioritārais)</t>
  </si>
  <si>
    <t xml:space="preserve"> (Covid19)</t>
  </si>
  <si>
    <t>ERAF projekta (Nr.5.1.1.0/17/I/009)</t>
  </si>
  <si>
    <t xml:space="preserve"> “Novērst plūdu un krasta erozijas risku apdraudējumu Ādažu novadā, 1. daļa” īstenošanai</t>
  </si>
  <si>
    <t>Apgaismojuma izbūve uz Salas aizsargdamja</t>
  </si>
  <si>
    <t xml:space="preserve"> D-2 posmā, Carnikavas pagastā</t>
  </si>
  <si>
    <t xml:space="preserve">Carnikavas stadiona rekonstrukcija </t>
  </si>
  <si>
    <t>(Prioritārais 2023.g.)</t>
  </si>
  <si>
    <t xml:space="preserve"> "Auto stāvlaukuma Lilastē paplašināšana, </t>
  </si>
  <si>
    <t>atpūtas vietu, labiekārtojuma, labierīcību, kempinga iespēju projektēšana un izbūve"</t>
  </si>
  <si>
    <t>no Saules ielas līdz Attekas ielai 0.17km</t>
  </si>
  <si>
    <t xml:space="preserve">Ādažu vidusskolas ēkas B korpusa un </t>
  </si>
  <si>
    <t>savienojuma daļas starp korpusiem (C un B) fasādes atjaunošana</t>
  </si>
  <si>
    <t xml:space="preserve">Laivu ielas (no Cēlāju ciema līdz jūrai Carnikavā) </t>
  </si>
  <si>
    <t>un tai piegulošā auto stāvlaukuma projektēšana un būvniecība</t>
  </si>
  <si>
    <t xml:space="preserve">Būvprojekta "Kultūras un amatniecības centra </t>
  </si>
  <si>
    <t>pārbūve īpašumā "Blusas"" izstrāde</t>
  </si>
  <si>
    <t xml:space="preserve"> (2.kārta)</t>
  </si>
  <si>
    <t xml:space="preserve">Ceļu, ielu infrastruktūras programma </t>
  </si>
  <si>
    <t>(3.kārta)</t>
  </si>
  <si>
    <t>(4.kārta)</t>
  </si>
  <si>
    <t xml:space="preserve">KF projekts "Ūdenssaimniecības </t>
  </si>
  <si>
    <t>pakalpojumu attīstība Carnikavā III kārta"</t>
  </si>
  <si>
    <t xml:space="preserve">Carnikavas novada pašvaldības </t>
  </si>
  <si>
    <t>transporta infrstruktūras attīstība</t>
  </si>
  <si>
    <t>"PII "Piejūra" būvniecība"</t>
  </si>
  <si>
    <t xml:space="preserve">Prioritārais projekts </t>
  </si>
  <si>
    <t xml:space="preserve">SAM 5.1.1. Pretplūdu pasākumi </t>
  </si>
  <si>
    <t xml:space="preserve">Skolas siltināšana </t>
  </si>
  <si>
    <t>un stadiona rekonstrukcija</t>
  </si>
  <si>
    <t>Ķiršu ielas III kārta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</si>
</sst>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0.0%"/>
  </numFmts>
  <fonts count="32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4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b/>
      <sz val="11"/>
      <color rgb="FFFF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4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b/>
      <sz val="11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theme="6" tint="-0.249977111117893"/>
      <name val="Calibri"/>
      <family val="2"/>
      <charset val="186"/>
    </font>
    <font>
      <b/>
      <sz val="10"/>
      <name val="Arial"/>
      <family val="2"/>
      <charset val="186"/>
    </font>
    <font>
      <b/>
      <sz val="10"/>
      <color theme="6" tint="-0.249977111117893"/>
      <name val="Arial"/>
      <family val="2"/>
      <charset val="186"/>
    </font>
    <font>
      <b/>
      <sz val="10"/>
      <color rgb="FF7030A0"/>
      <name val="Arial"/>
      <family val="2"/>
      <charset val="186"/>
    </font>
    <font>
      <sz val="10"/>
      <color theme="6" tint="-0.249977111117893"/>
      <name val="Arial"/>
      <family val="2"/>
      <charset val="186"/>
    </font>
    <font>
      <sz val="10"/>
      <color rgb="FF7030A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8" tint="-0.249977111117893"/>
      <name val="Calibri"/>
      <family val="2"/>
      <charset val="186"/>
    </font>
    <font>
      <sz val="11"/>
      <color theme="8" tint="-0.249977111117893"/>
      <name val="Calibri"/>
      <family val="2"/>
      <charset val="186"/>
    </font>
    <font>
      <sz val="10"/>
      <color theme="8" tint="-0.249977111117893"/>
      <name val="Arial"/>
      <family val="2"/>
      <charset val="186"/>
    </font>
    <font>
      <b/>
      <sz val="10"/>
      <color theme="8" tint="-0.249977111117893"/>
      <name val="Arial"/>
      <family val="2"/>
      <charset val="186"/>
    </font>
    <font>
      <sz val="11"/>
      <name val="Calibri"/>
      <family val="2"/>
      <charset val="186"/>
      <scheme val="minor"/>
    </font>
    <font>
      <sz val="9"/>
      <name val="Times New Roman"/>
      <family val="1"/>
      <charset val="186"/>
    </font>
    <font>
      <sz val="11"/>
      <color theme="4"/>
      <name val="Calibri"/>
      <family val="2"/>
      <charset val="186"/>
    </font>
    <font>
      <sz val="10"/>
      <color theme="4"/>
      <name val="Arial"/>
      <family val="2"/>
      <charset val="186"/>
    </font>
    <font>
      <b/>
      <sz val="10"/>
      <color theme="4"/>
      <name val="Arial"/>
      <family val="2"/>
      <charset val="186"/>
    </font>
    <font>
      <b/>
      <sz val="11"/>
      <color theme="4"/>
      <name val="Calibri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8" fillId="0" borderId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8" fillId="0" borderId="0"/>
  </cellStyleXfs>
  <cellXfs count="119">
    <xf numFmtId="0" fontId="0" fillId="0" borderId="0" xfId="0"/>
    <xf numFmtId="0" fontId="3" fillId="0" borderId="0" xfId="3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3" applyFont="1"/>
    <xf numFmtId="164" fontId="0" fillId="0" borderId="0" xfId="0" applyNumberFormat="1"/>
    <xf numFmtId="0" fontId="9" fillId="0" borderId="0" xfId="4" applyFont="1"/>
    <xf numFmtId="164" fontId="5" fillId="0" borderId="0" xfId="0" applyNumberFormat="1" applyFont="1" applyAlignment="1">
      <alignment horizontal="center"/>
    </xf>
    <xf numFmtId="0" fontId="10" fillId="0" borderId="0" xfId="4" applyFont="1"/>
    <xf numFmtId="0" fontId="5" fillId="0" borderId="1" xfId="0" applyFont="1" applyBorder="1" applyAlignment="1">
      <alignment horizontal="center"/>
    </xf>
    <xf numFmtId="0" fontId="11" fillId="2" borderId="0" xfId="0" applyFont="1" applyFill="1"/>
    <xf numFmtId="1" fontId="0" fillId="0" borderId="0" xfId="0" applyNumberFormat="1"/>
    <xf numFmtId="0" fontId="0" fillId="0" borderId="0" xfId="0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0" borderId="0" xfId="0" applyFont="1"/>
    <xf numFmtId="0" fontId="12" fillId="0" borderId="4" xfId="0" applyFont="1" applyBorder="1"/>
    <xf numFmtId="0" fontId="11" fillId="0" borderId="4" xfId="0" applyFont="1" applyBorder="1"/>
    <xf numFmtId="164" fontId="14" fillId="0" borderId="4" xfId="1" applyNumberFormat="1" applyFont="1" applyBorder="1"/>
    <xf numFmtId="165" fontId="14" fillId="0" borderId="4" xfId="1" applyNumberFormat="1" applyFont="1" applyBorder="1"/>
    <xf numFmtId="164" fontId="15" fillId="0" borderId="5" xfId="1" applyNumberFormat="1" applyFont="1" applyBorder="1"/>
    <xf numFmtId="164" fontId="14" fillId="0" borderId="5" xfId="1" applyNumberFormat="1" applyFont="1" applyBorder="1"/>
    <xf numFmtId="164" fontId="16" fillId="4" borderId="5" xfId="1" applyNumberFormat="1" applyFont="1" applyFill="1" applyBorder="1"/>
    <xf numFmtId="164" fontId="14" fillId="0" borderId="6" xfId="1" applyNumberFormat="1" applyFont="1" applyBorder="1"/>
    <xf numFmtId="164" fontId="14" fillId="4" borderId="5" xfId="1" applyNumberFormat="1" applyFont="1" applyFill="1" applyBorder="1"/>
    <xf numFmtId="164" fontId="12" fillId="0" borderId="0" xfId="0" applyNumberFormat="1" applyFont="1"/>
    <xf numFmtId="0" fontId="0" fillId="0" borderId="1" xfId="0" applyBorder="1"/>
    <xf numFmtId="0" fontId="4" fillId="0" borderId="1" xfId="0" applyFont="1" applyBorder="1"/>
    <xf numFmtId="164" fontId="8" fillId="0" borderId="1" xfId="1" applyNumberFormat="1" applyBorder="1"/>
    <xf numFmtId="165" fontId="8" fillId="0" borderId="1" xfId="1" applyNumberFormat="1" applyBorder="1"/>
    <xf numFmtId="164" fontId="17" fillId="0" borderId="7" xfId="1" applyNumberFormat="1" applyFont="1" applyBorder="1"/>
    <xf numFmtId="164" fontId="8" fillId="0" borderId="7" xfId="1" applyNumberFormat="1" applyBorder="1"/>
    <xf numFmtId="164" fontId="18" fillId="4" borderId="7" xfId="1" applyNumberFormat="1" applyFont="1" applyFill="1" applyBorder="1"/>
    <xf numFmtId="164" fontId="8" fillId="0" borderId="8" xfId="1" applyNumberFormat="1" applyBorder="1"/>
    <xf numFmtId="164" fontId="8" fillId="4" borderId="7" xfId="1" applyNumberFormat="1" applyFill="1" applyBorder="1"/>
    <xf numFmtId="164" fontId="8" fillId="0" borderId="1" xfId="1" applyNumberFormat="1" applyFill="1" applyBorder="1"/>
    <xf numFmtId="165" fontId="8" fillId="5" borderId="1" xfId="1" applyNumberFormat="1" applyFill="1" applyBorder="1"/>
    <xf numFmtId="0" fontId="12" fillId="0" borderId="1" xfId="0" applyFont="1" applyBorder="1"/>
    <xf numFmtId="164" fontId="14" fillId="0" borderId="4" xfId="1" applyNumberFormat="1" applyFont="1" applyFill="1" applyBorder="1"/>
    <xf numFmtId="165" fontId="14" fillId="0" borderId="5" xfId="1" applyNumberFormat="1" applyFont="1" applyBorder="1"/>
    <xf numFmtId="164" fontId="11" fillId="0" borderId="0" xfId="0" applyNumberFormat="1" applyFont="1"/>
    <xf numFmtId="0" fontId="11" fillId="0" borderId="0" xfId="0" applyFont="1"/>
    <xf numFmtId="165" fontId="8" fillId="0" borderId="7" xfId="1" applyNumberFormat="1" applyBorder="1"/>
    <xf numFmtId="164" fontId="4" fillId="0" borderId="0" xfId="0" applyNumberFormat="1" applyFont="1"/>
    <xf numFmtId="0" fontId="4" fillId="0" borderId="4" xfId="0" applyFont="1" applyBorder="1"/>
    <xf numFmtId="164" fontId="19" fillId="0" borderId="7" xfId="1" applyNumberFormat="1" applyFont="1" applyBorder="1"/>
    <xf numFmtId="0" fontId="20" fillId="0" borderId="4" xfId="0" applyFont="1" applyBorder="1"/>
    <xf numFmtId="0" fontId="21" fillId="0" borderId="4" xfId="0" applyFont="1" applyBorder="1"/>
    <xf numFmtId="14" fontId="21" fillId="0" borderId="4" xfId="0" applyNumberFormat="1" applyFont="1" applyBorder="1"/>
    <xf numFmtId="164" fontId="22" fillId="0" borderId="4" xfId="1" applyNumberFormat="1" applyFont="1" applyBorder="1"/>
    <xf numFmtId="165" fontId="22" fillId="0" borderId="4" xfId="1" applyNumberFormat="1" applyFont="1" applyBorder="1"/>
    <xf numFmtId="165" fontId="23" fillId="0" borderId="4" xfId="1" applyNumberFormat="1" applyFont="1" applyBorder="1"/>
    <xf numFmtId="164" fontId="23" fillId="0" borderId="5" xfId="1" applyNumberFormat="1" applyFont="1" applyBorder="1"/>
    <xf numFmtId="164" fontId="23" fillId="4" borderId="5" xfId="1" applyNumberFormat="1" applyFont="1" applyFill="1" applyBorder="1"/>
    <xf numFmtId="164" fontId="23" fillId="0" borderId="6" xfId="1" applyNumberFormat="1" applyFont="1" applyBorder="1"/>
    <xf numFmtId="0" fontId="21" fillId="0" borderId="0" xfId="0" applyFont="1"/>
    <xf numFmtId="0" fontId="21" fillId="0" borderId="1" xfId="0" applyFont="1" applyBorder="1"/>
    <xf numFmtId="164" fontId="22" fillId="0" borderId="1" xfId="1" applyNumberFormat="1" applyFont="1" applyBorder="1"/>
    <xf numFmtId="165" fontId="22" fillId="0" borderId="1" xfId="1" applyNumberFormat="1" applyFont="1" applyBorder="1"/>
    <xf numFmtId="164" fontId="22" fillId="0" borderId="7" xfId="1" applyNumberFormat="1" applyFont="1" applyBorder="1"/>
    <xf numFmtId="164" fontId="22" fillId="4" borderId="7" xfId="1" applyNumberFormat="1" applyFont="1" applyFill="1" applyBorder="1"/>
    <xf numFmtId="164" fontId="22" fillId="0" borderId="8" xfId="1" applyNumberFormat="1" applyFont="1" applyBorder="1"/>
    <xf numFmtId="164" fontId="8" fillId="0" borderId="0" xfId="1" applyNumberFormat="1" applyFill="1" applyBorder="1"/>
    <xf numFmtId="165" fontId="8" fillId="0" borderId="0" xfId="1" applyNumberFormat="1" applyFill="1" applyBorder="1"/>
    <xf numFmtId="164" fontId="19" fillId="0" borderId="0" xfId="1" applyNumberFormat="1" applyFont="1" applyFill="1" applyBorder="1"/>
    <xf numFmtId="164" fontId="12" fillId="3" borderId="0" xfId="0" applyNumberFormat="1" applyFont="1" applyFill="1"/>
    <xf numFmtId="165" fontId="12" fillId="3" borderId="0" xfId="0" applyNumberFormat="1" applyFont="1" applyFill="1"/>
    <xf numFmtId="165" fontId="12" fillId="0" borderId="0" xfId="0" applyNumberFormat="1" applyFont="1"/>
    <xf numFmtId="165" fontId="14" fillId="0" borderId="0" xfId="1" applyNumberFormat="1" applyFont="1" applyFill="1" applyBorder="1" applyAlignment="1">
      <alignment horizontal="right"/>
    </xf>
    <xf numFmtId="164" fontId="15" fillId="6" borderId="5" xfId="1" applyNumberFormat="1" applyFont="1" applyFill="1" applyBorder="1"/>
    <xf numFmtId="164" fontId="14" fillId="6" borderId="5" xfId="1" applyNumberFormat="1" applyFont="1" applyFill="1" applyBorder="1"/>
    <xf numFmtId="165" fontId="8" fillId="0" borderId="0" xfId="1" applyNumberFormat="1" applyFill="1" applyBorder="1" applyAlignment="1">
      <alignment horizontal="right"/>
    </xf>
    <xf numFmtId="164" fontId="17" fillId="6" borderId="7" xfId="1" applyNumberFormat="1" applyFont="1" applyFill="1" applyBorder="1"/>
    <xf numFmtId="164" fontId="8" fillId="6" borderId="7" xfId="1" applyNumberFormat="1" applyFill="1" applyBorder="1"/>
    <xf numFmtId="164" fontId="13" fillId="6" borderId="7" xfId="0" applyNumberFormat="1" applyFont="1" applyFill="1" applyBorder="1"/>
    <xf numFmtId="164" fontId="11" fillId="6" borderId="7" xfId="0" applyNumberFormat="1" applyFont="1" applyFill="1" applyBorder="1"/>
    <xf numFmtId="0" fontId="11" fillId="0" borderId="1" xfId="0" applyFont="1" applyBorder="1"/>
    <xf numFmtId="0" fontId="11" fillId="0" borderId="0" xfId="0" applyFont="1" applyAlignment="1">
      <alignment horizontal="right"/>
    </xf>
    <xf numFmtId="164" fontId="14" fillId="6" borderId="2" xfId="1" applyNumberFormat="1" applyFont="1" applyFill="1" applyBorder="1"/>
    <xf numFmtId="164" fontId="11" fillId="6" borderId="2" xfId="0" applyNumberFormat="1" applyFont="1" applyFill="1" applyBorder="1"/>
    <xf numFmtId="0" fontId="24" fillId="0" borderId="0" xfId="4" applyFont="1" applyAlignment="1">
      <alignment horizontal="right"/>
    </xf>
    <xf numFmtId="164" fontId="4" fillId="0" borderId="9" xfId="0" applyNumberFormat="1" applyFont="1" applyBorder="1"/>
    <xf numFmtId="164" fontId="14" fillId="4" borderId="9" xfId="1" applyNumberFormat="1" applyFont="1" applyFill="1" applyBorder="1"/>
    <xf numFmtId="164" fontId="8" fillId="0" borderId="9" xfId="1" applyNumberFormat="1" applyBorder="1"/>
    <xf numFmtId="166" fontId="11" fillId="8" borderId="2" xfId="2" applyNumberFormat="1" applyFont="1" applyFill="1" applyBorder="1"/>
    <xf numFmtId="166" fontId="11" fillId="0" borderId="0" xfId="2" applyNumberFormat="1" applyFont="1" applyFill="1"/>
    <xf numFmtId="166" fontId="6" fillId="0" borderId="0" xfId="2" applyNumberFormat="1" applyFont="1"/>
    <xf numFmtId="0" fontId="25" fillId="0" borderId="0" xfId="4" applyFont="1" applyAlignment="1">
      <alignment horizontal="right"/>
    </xf>
    <xf numFmtId="164" fontId="14" fillId="8" borderId="0" xfId="1" applyNumberFormat="1" applyFont="1" applyFill="1"/>
    <xf numFmtId="0" fontId="26" fillId="0" borderId="0" xfId="0" applyFont="1"/>
    <xf numFmtId="9" fontId="26" fillId="0" borderId="0" xfId="0" applyNumberFormat="1" applyFont="1"/>
    <xf numFmtId="0" fontId="4" fillId="0" borderId="0" xfId="0" applyFont="1" applyAlignment="1">
      <alignment horizontal="right"/>
    </xf>
    <xf numFmtId="164" fontId="27" fillId="0" borderId="0" xfId="1" applyNumberFormat="1" applyFont="1"/>
    <xf numFmtId="164" fontId="28" fillId="0" borderId="0" xfId="1" applyNumberFormat="1" applyFont="1"/>
    <xf numFmtId="166" fontId="29" fillId="8" borderId="2" xfId="2" applyNumberFormat="1" applyFont="1" applyFill="1" applyBorder="1"/>
    <xf numFmtId="9" fontId="0" fillId="0" borderId="0" xfId="0" applyNumberFormat="1"/>
    <xf numFmtId="164" fontId="19" fillId="0" borderId="0" xfId="1" applyNumberFormat="1" applyFont="1"/>
    <xf numFmtId="164" fontId="8" fillId="7" borderId="2" xfId="1" applyNumberFormat="1" applyFill="1" applyBorder="1"/>
    <xf numFmtId="0" fontId="0" fillId="0" borderId="0" xfId="0" applyAlignment="1">
      <alignment horizontal="right"/>
    </xf>
    <xf numFmtId="166" fontId="11" fillId="8" borderId="0" xfId="2" applyNumberFormat="1" applyFont="1" applyFill="1" applyBorder="1"/>
    <xf numFmtId="0" fontId="0" fillId="0" borderId="4" xfId="0" applyBorder="1"/>
    <xf numFmtId="164" fontId="8" fillId="0" borderId="4" xfId="1" applyNumberFormat="1" applyBorder="1"/>
    <xf numFmtId="14" fontId="4" fillId="0" borderId="4" xfId="0" applyNumberFormat="1" applyFont="1" applyBorder="1"/>
    <xf numFmtId="164" fontId="4" fillId="3" borderId="0" xfId="0" applyNumberFormat="1" applyFont="1" applyFill="1"/>
    <xf numFmtId="14" fontId="0" fillId="0" borderId="4" xfId="0" applyNumberFormat="1" applyBorder="1"/>
    <xf numFmtId="164" fontId="8" fillId="0" borderId="0" xfId="1" applyNumberFormat="1" applyAlignment="1">
      <alignment horizontal="right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64" fontId="6" fillId="0" borderId="0" xfId="0" applyNumberFormat="1" applyFont="1"/>
    <xf numFmtId="165" fontId="8" fillId="0" borderId="4" xfId="1" applyNumberFormat="1" applyBorder="1"/>
  </cellXfs>
  <cellStyles count="5">
    <cellStyle name="Comma" xfId="1" builtinId="3"/>
    <cellStyle name="Normal" xfId="0" builtinId="0"/>
    <cellStyle name="Normal 4" xfId="4" xr:uid="{495AEA2C-694F-4293-84C8-91353710E101}"/>
    <cellStyle name="Parasts 2 2 2 2" xfId="3" xr:uid="{15F3C462-7BDA-402C-B2C3-31ECF585796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CFD52-4F9F-4B02-BD36-61E459E31A4B}">
  <sheetPr>
    <tabColor rgb="FF7030A0"/>
    <pageSetUpPr fitToPage="1"/>
  </sheetPr>
  <dimension ref="A1:BE190"/>
  <sheetViews>
    <sheetView tabSelected="1" topLeftCell="A144" workbookViewId="0">
      <pane xSplit="3" topLeftCell="D1" activePane="topRight" state="frozen"/>
      <selection activeCell="C1" sqref="C1"/>
      <selection pane="topRight" activeCell="BE171" sqref="BE171"/>
    </sheetView>
  </sheetViews>
  <sheetFormatPr defaultRowHeight="15" outlineLevelRow="1" outlineLevelCol="1" x14ac:dyDescent="0.25"/>
  <cols>
    <col min="1" max="1" width="5" hidden="1" customWidth="1" outlineLevel="1"/>
    <col min="2" max="2" width="3.5703125" hidden="1" customWidth="1" outlineLevel="1"/>
    <col min="3" max="3" width="10.85546875" customWidth="1" collapsed="1"/>
    <col min="4" max="4" width="37.42578125" customWidth="1"/>
    <col min="5" max="5" width="13.7109375" style="2" hidden="1" customWidth="1" outlineLevel="1"/>
    <col min="6" max="6" width="11.85546875" hidden="1" customWidth="1" outlineLevel="1"/>
    <col min="7" max="7" width="11.42578125" customWidth="1" collapsed="1"/>
    <col min="8" max="8" width="11" customWidth="1"/>
    <col min="9" max="9" width="6.42578125" customWidth="1"/>
    <col min="10" max="10" width="11.7109375" style="2" customWidth="1"/>
    <col min="11" max="12" width="13.28515625" hidden="1" customWidth="1" outlineLevel="1"/>
    <col min="13" max="13" width="6" hidden="1" customWidth="1" outlineLevel="1"/>
    <col min="14" max="16" width="13.28515625" hidden="1" customWidth="1" outlineLevel="1"/>
    <col min="17" max="17" width="16.140625" customWidth="1" collapsed="1"/>
    <col min="18" max="18" width="11.7109375" hidden="1" customWidth="1" outlineLevel="1"/>
    <col min="19" max="19" width="11.7109375" style="5" hidden="1" customWidth="1" outlineLevel="1"/>
    <col min="20" max="20" width="10.28515625" style="5" customWidth="1" collapsed="1"/>
    <col min="21" max="26" width="10.28515625" customWidth="1"/>
    <col min="27" max="52" width="10.28515625" hidden="1" customWidth="1" outlineLevel="1"/>
    <col min="53" max="54" width="12" customWidth="1" collapsed="1"/>
    <col min="57" max="57" width="10.7109375" customWidth="1"/>
  </cols>
  <sheetData>
    <row r="1" spans="1:57" ht="18.75" x14ac:dyDescent="0.3">
      <c r="C1" s="1" t="s">
        <v>0</v>
      </c>
      <c r="K1" s="3"/>
      <c r="L1" s="3"/>
      <c r="M1" s="3"/>
      <c r="N1" s="3"/>
      <c r="O1" s="3"/>
      <c r="Q1" s="4"/>
      <c r="R1" s="4"/>
    </row>
    <row r="2" spans="1:57" ht="18.75" x14ac:dyDescent="0.3">
      <c r="C2" s="6"/>
      <c r="K2" s="4"/>
      <c r="L2" s="4"/>
      <c r="M2" s="4"/>
      <c r="N2" s="4"/>
      <c r="O2" s="4"/>
      <c r="Q2" s="4"/>
      <c r="R2" s="4"/>
      <c r="S2" s="4"/>
      <c r="T2" s="4"/>
      <c r="W2" s="7"/>
    </row>
    <row r="3" spans="1:57" ht="15.75" x14ac:dyDescent="0.25">
      <c r="C3" s="8" t="s">
        <v>1</v>
      </c>
      <c r="K3" s="3"/>
      <c r="L3" s="3"/>
      <c r="M3" s="3"/>
      <c r="N3" s="3"/>
      <c r="O3" s="3"/>
      <c r="P3" s="3"/>
      <c r="Q3" s="4"/>
      <c r="R3" s="4"/>
      <c r="S3" s="4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</row>
    <row r="4" spans="1:57" hidden="1" outlineLevel="1" x14ac:dyDescent="0.25">
      <c r="C4" s="10"/>
      <c r="K4" s="11"/>
      <c r="L4" s="11"/>
      <c r="M4" s="11"/>
      <c r="N4" s="11"/>
      <c r="O4" s="11"/>
      <c r="P4" s="12">
        <v>0</v>
      </c>
      <c r="Q4" s="4"/>
      <c r="R4" s="4"/>
      <c r="S4" s="4"/>
      <c r="T4" s="4"/>
      <c r="V4" s="13"/>
      <c r="W4" s="13"/>
      <c r="X4" s="13"/>
      <c r="Y4" s="13"/>
      <c r="Z4" s="13"/>
      <c r="AA4" s="13"/>
      <c r="AB4" s="13"/>
      <c r="AC4" s="13"/>
      <c r="AD4" s="13"/>
    </row>
    <row r="5" spans="1:57" s="14" customFormat="1" ht="60" collapsed="1" x14ac:dyDescent="0.25">
      <c r="B5" s="15" t="s">
        <v>2</v>
      </c>
      <c r="C5" s="15" t="s">
        <v>3</v>
      </c>
      <c r="D5" s="15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8" t="s">
        <v>10</v>
      </c>
      <c r="K5" s="19" t="s">
        <v>11</v>
      </c>
      <c r="L5" s="19" t="s">
        <v>12</v>
      </c>
      <c r="M5" s="19" t="s">
        <v>13</v>
      </c>
      <c r="N5" s="19" t="s">
        <v>14</v>
      </c>
      <c r="O5" s="19" t="s">
        <v>15</v>
      </c>
      <c r="P5" s="19" t="s">
        <v>16</v>
      </c>
      <c r="Q5" s="20" t="s">
        <v>17</v>
      </c>
      <c r="R5" s="21" t="s">
        <v>18</v>
      </c>
      <c r="S5" s="22" t="s">
        <v>19</v>
      </c>
      <c r="T5" s="18">
        <v>2023</v>
      </c>
      <c r="U5" s="15">
        <v>2024</v>
      </c>
      <c r="V5" s="15">
        <v>2025</v>
      </c>
      <c r="W5" s="15">
        <v>2026</v>
      </c>
      <c r="X5" s="15">
        <v>2027</v>
      </c>
      <c r="Y5" s="15">
        <v>2028</v>
      </c>
      <c r="Z5" s="15">
        <v>2029</v>
      </c>
      <c r="AA5" s="15">
        <v>2030</v>
      </c>
      <c r="AB5" s="15">
        <v>2031</v>
      </c>
      <c r="AC5" s="15">
        <v>2032</v>
      </c>
      <c r="AD5" s="15">
        <v>2033</v>
      </c>
      <c r="AE5" s="15">
        <v>2034</v>
      </c>
      <c r="AF5" s="15">
        <v>2035</v>
      </c>
      <c r="AG5" s="15">
        <v>2036</v>
      </c>
      <c r="AH5" s="15">
        <v>2037</v>
      </c>
      <c r="AI5" s="15">
        <v>2038</v>
      </c>
      <c r="AJ5" s="15">
        <v>2039</v>
      </c>
      <c r="AK5" s="15">
        <v>2040</v>
      </c>
      <c r="AL5" s="15">
        <v>2041</v>
      </c>
      <c r="AM5" s="15">
        <v>2042</v>
      </c>
      <c r="AN5" s="15">
        <v>2043</v>
      </c>
      <c r="AO5" s="15">
        <v>2044</v>
      </c>
      <c r="AP5" s="15">
        <v>2045</v>
      </c>
      <c r="AQ5" s="15">
        <v>2046</v>
      </c>
      <c r="AR5" s="15">
        <v>2047</v>
      </c>
      <c r="AS5" s="15">
        <v>2048</v>
      </c>
      <c r="AT5" s="15">
        <v>2049</v>
      </c>
      <c r="AU5" s="15">
        <v>2050</v>
      </c>
      <c r="AV5" s="15">
        <v>2051</v>
      </c>
      <c r="AW5" s="15">
        <v>2052</v>
      </c>
      <c r="AX5" s="15">
        <v>2053</v>
      </c>
      <c r="AY5" s="17" t="s">
        <v>20</v>
      </c>
      <c r="BA5" s="23" t="s">
        <v>21</v>
      </c>
      <c r="BB5" s="17" t="s">
        <v>22</v>
      </c>
    </row>
    <row r="6" spans="1:57" s="24" customFormat="1" hidden="1" outlineLevel="1" x14ac:dyDescent="0.25">
      <c r="B6" s="25" t="s">
        <v>23</v>
      </c>
      <c r="C6" s="25">
        <v>1</v>
      </c>
      <c r="D6" s="25" t="s">
        <v>24</v>
      </c>
      <c r="E6" s="26" t="s">
        <v>25</v>
      </c>
      <c r="F6" s="25" t="s">
        <v>26</v>
      </c>
      <c r="G6" s="109" t="s">
        <v>27</v>
      </c>
      <c r="H6" s="109" t="s">
        <v>28</v>
      </c>
      <c r="I6" s="109" t="s">
        <v>29</v>
      </c>
      <c r="J6" s="110">
        <v>2099988.0499999998</v>
      </c>
      <c r="K6" s="27">
        <v>1343825.59</v>
      </c>
      <c r="L6" s="27"/>
      <c r="M6" s="27"/>
      <c r="N6" s="25"/>
      <c r="O6" s="25"/>
      <c r="P6" s="25"/>
      <c r="Q6" s="28" t="s">
        <v>30</v>
      </c>
      <c r="R6" s="29">
        <v>48972.4</v>
      </c>
      <c r="S6" s="29">
        <v>48972.4</v>
      </c>
      <c r="T6" s="30">
        <f>SUM(R6:S6)</f>
        <v>97944.8</v>
      </c>
      <c r="U6" s="30">
        <v>97944.8</v>
      </c>
      <c r="V6" s="30">
        <v>97944.8</v>
      </c>
      <c r="W6" s="30">
        <v>97944.8</v>
      </c>
      <c r="X6" s="30">
        <v>97944.8</v>
      </c>
      <c r="Y6" s="30">
        <v>97944.8</v>
      </c>
      <c r="Z6" s="30">
        <v>97944.8</v>
      </c>
      <c r="AA6" s="30">
        <v>97944.8</v>
      </c>
      <c r="AB6" s="30">
        <v>97944.8</v>
      </c>
      <c r="AC6" s="30">
        <v>97944.8</v>
      </c>
      <c r="AD6" s="30">
        <v>113829.75999999999</v>
      </c>
      <c r="AE6" s="30">
        <v>113829.75999999999</v>
      </c>
      <c r="AF6" s="30">
        <v>113829.75999999999</v>
      </c>
      <c r="AG6" s="30">
        <v>71860.709999999992</v>
      </c>
      <c r="AH6" s="30">
        <v>0</v>
      </c>
      <c r="AI6" s="30">
        <v>0</v>
      </c>
      <c r="AJ6" s="30">
        <v>0</v>
      </c>
      <c r="AK6" s="30">
        <v>0</v>
      </c>
      <c r="AL6" s="30">
        <v>0</v>
      </c>
      <c r="AM6" s="30">
        <v>0</v>
      </c>
      <c r="AN6" s="30">
        <v>0</v>
      </c>
      <c r="AO6" s="30">
        <v>0</v>
      </c>
      <c r="AP6" s="30">
        <v>0</v>
      </c>
      <c r="AQ6" s="30">
        <v>0</v>
      </c>
      <c r="AR6" s="30">
        <v>0</v>
      </c>
      <c r="AS6" s="30">
        <v>0</v>
      </c>
      <c r="AT6" s="30">
        <v>0</v>
      </c>
      <c r="AU6" s="30">
        <v>0</v>
      </c>
      <c r="AV6" s="30">
        <v>0</v>
      </c>
      <c r="AW6" s="30"/>
      <c r="AX6" s="30"/>
      <c r="AY6" s="31">
        <f>SUM(T6:AX6)</f>
        <v>1392797.9900000002</v>
      </c>
      <c r="AZ6" s="7">
        <f>AY6-SUM(T6:AX6)</f>
        <v>0</v>
      </c>
      <c r="BA6" s="32">
        <f>SUM(AA6:AX6)</f>
        <v>707184.39</v>
      </c>
      <c r="BB6" s="33">
        <f>SUM(T6:Z6,BA6)</f>
        <v>1392797.9900000002</v>
      </c>
      <c r="BD6" s="24" t="b">
        <f>AY6=BB6</f>
        <v>1</v>
      </c>
      <c r="BE6" s="34">
        <f>BB6-K6-R6</f>
        <v>1.3824319466948509E-10</v>
      </c>
    </row>
    <row r="7" spans="1:57" hidden="1" outlineLevel="1" x14ac:dyDescent="0.25">
      <c r="B7" s="35" t="s">
        <v>23</v>
      </c>
      <c r="C7" s="35"/>
      <c r="D7" s="35"/>
      <c r="E7" s="36"/>
      <c r="F7" s="35"/>
      <c r="G7" s="35"/>
      <c r="H7" s="35"/>
      <c r="I7" s="35"/>
      <c r="J7" s="37"/>
      <c r="K7" s="37"/>
      <c r="L7" s="37" t="s">
        <v>31</v>
      </c>
      <c r="M7" s="37"/>
      <c r="N7" s="38">
        <f>SUM(O7:P7)</f>
        <v>3.8879999999999999</v>
      </c>
      <c r="O7" s="38">
        <v>3.8879999999999999</v>
      </c>
      <c r="P7" s="38">
        <f>$P$4</f>
        <v>0</v>
      </c>
      <c r="Q7" s="38" t="s">
        <v>32</v>
      </c>
      <c r="R7" s="39">
        <v>11605.25</v>
      </c>
      <c r="S7" s="39">
        <v>12466.47</v>
      </c>
      <c r="T7" s="40">
        <f>SUM(R7:S7)</f>
        <v>24071.72</v>
      </c>
      <c r="U7" s="40">
        <f>SUM(U6:$AV6)*$N7/100</f>
        <v>50343.892027200003</v>
      </c>
      <c r="V7" s="40">
        <f>SUM(V6:$AV6)*$N7/100</f>
        <v>46535.7982032</v>
      </c>
      <c r="W7" s="40">
        <f>SUM(W6:$AV6)*$N7/100</f>
        <v>42727.704379200004</v>
      </c>
      <c r="X7" s="40">
        <f>SUM(X6:$AV6)*$N7/100</f>
        <v>38919.610555200001</v>
      </c>
      <c r="Y7" s="40">
        <f>SUM(Y6:$AV6)*$N7/100</f>
        <v>35111.516731199998</v>
      </c>
      <c r="Z7" s="40">
        <f>SUM(Z6:$AV6)*$N7/100</f>
        <v>31303.422907199998</v>
      </c>
      <c r="AA7" s="40">
        <f>SUM(AA6:$AV6)*$N7/100</f>
        <v>27495.329083199998</v>
      </c>
      <c r="AB7" s="40">
        <f>SUM(AB6:$AV6)*$N7/100</f>
        <v>23687.235259199999</v>
      </c>
      <c r="AC7" s="40">
        <f>SUM(AC6:$AV6)*$N7/100</f>
        <v>19879.141435200003</v>
      </c>
      <c r="AD7" s="40">
        <f>SUM(AD6:$AV6)*$N7/100</f>
        <v>16071.0476112</v>
      </c>
      <c r="AE7" s="40">
        <f>SUM(AE6:$AV6)*$N7/100</f>
        <v>11645.346542399999</v>
      </c>
      <c r="AF7" s="40">
        <f>SUM(AF6:$AV6)*$N7/100</f>
        <v>7219.6454735999987</v>
      </c>
      <c r="AG7" s="40">
        <f>SUM(AG6:$AV6)*$N7/100</f>
        <v>2793.9444048</v>
      </c>
      <c r="AH7" s="40">
        <v>0</v>
      </c>
      <c r="AI7" s="40">
        <v>0</v>
      </c>
      <c r="AJ7" s="40">
        <v>0</v>
      </c>
      <c r="AK7" s="40">
        <v>0</v>
      </c>
      <c r="AL7" s="40">
        <v>0</v>
      </c>
      <c r="AM7" s="40">
        <v>0</v>
      </c>
      <c r="AN7" s="40">
        <v>0</v>
      </c>
      <c r="AO7" s="40">
        <v>0</v>
      </c>
      <c r="AP7" s="40">
        <v>0</v>
      </c>
      <c r="AQ7" s="40">
        <v>0</v>
      </c>
      <c r="AR7" s="40">
        <v>0</v>
      </c>
      <c r="AS7" s="40">
        <v>0</v>
      </c>
      <c r="AT7" s="40">
        <v>0</v>
      </c>
      <c r="AU7" s="40">
        <v>0</v>
      </c>
      <c r="AV7" s="40">
        <v>0</v>
      </c>
      <c r="AW7" s="40"/>
      <c r="AX7" s="40"/>
      <c r="AY7" s="41">
        <f>SUM(T7:AX7)</f>
        <v>377805.35461280006</v>
      </c>
      <c r="AZ7" s="7">
        <f t="shared" ref="AZ7:AZ70" si="0">AY7-SUM(T7:AX7)</f>
        <v>0</v>
      </c>
      <c r="BA7" s="42">
        <f t="shared" ref="BA7:BA70" si="1">SUM(AA7:AX7)</f>
        <v>108791.68980960001</v>
      </c>
      <c r="BB7" s="43">
        <f>SUM(T7:Z7,BA7)</f>
        <v>377805.3546128</v>
      </c>
      <c r="BD7" s="24" t="b">
        <f t="shared" ref="BD7:BD70" si="2">AY7=BB7</f>
        <v>1</v>
      </c>
    </row>
    <row r="8" spans="1:57" s="24" customFormat="1" hidden="1" outlineLevel="1" x14ac:dyDescent="0.25">
      <c r="B8" s="25" t="s">
        <v>23</v>
      </c>
      <c r="C8" s="25">
        <v>2</v>
      </c>
      <c r="D8" s="25" t="s">
        <v>33</v>
      </c>
      <c r="E8" s="26" t="s">
        <v>34</v>
      </c>
      <c r="F8" s="25" t="s">
        <v>35</v>
      </c>
      <c r="G8" s="109" t="s">
        <v>36</v>
      </c>
      <c r="H8" s="109" t="s">
        <v>37</v>
      </c>
      <c r="I8" s="109" t="s">
        <v>29</v>
      </c>
      <c r="J8" s="110">
        <v>6628759.9400000004</v>
      </c>
      <c r="K8" s="27">
        <v>3337088.24</v>
      </c>
      <c r="L8" s="27"/>
      <c r="M8" s="27"/>
      <c r="N8" s="28"/>
      <c r="O8" s="28">
        <v>2.3380000000000001</v>
      </c>
      <c r="P8" s="28"/>
      <c r="Q8" s="28" t="s">
        <v>30</v>
      </c>
      <c r="R8" s="29">
        <v>196299.4</v>
      </c>
      <c r="S8" s="29">
        <v>196299.4</v>
      </c>
      <c r="T8" s="30">
        <f t="shared" ref="T8:T71" si="3">SUM(R8:S8)</f>
        <v>392598.8</v>
      </c>
      <c r="U8" s="30">
        <v>392598.8</v>
      </c>
      <c r="V8" s="30">
        <v>392598.8</v>
      </c>
      <c r="W8" s="30">
        <v>392598.8</v>
      </c>
      <c r="X8" s="30">
        <v>392598.8</v>
      </c>
      <c r="Y8" s="30">
        <v>392598.8</v>
      </c>
      <c r="Z8" s="30">
        <v>392598.8</v>
      </c>
      <c r="AA8" s="30">
        <v>392598.8</v>
      </c>
      <c r="AB8" s="30">
        <v>392597.24</v>
      </c>
      <c r="AC8" s="30">
        <v>0</v>
      </c>
      <c r="AD8" s="30">
        <v>0</v>
      </c>
      <c r="AE8" s="30">
        <v>0</v>
      </c>
      <c r="AF8" s="30">
        <v>0</v>
      </c>
      <c r="AG8" s="30">
        <v>0</v>
      </c>
      <c r="AH8" s="30">
        <v>0</v>
      </c>
      <c r="AI8" s="30">
        <v>0</v>
      </c>
      <c r="AJ8" s="30">
        <v>0</v>
      </c>
      <c r="AK8" s="30">
        <v>0</v>
      </c>
      <c r="AL8" s="30">
        <v>0</v>
      </c>
      <c r="AM8" s="30">
        <v>0</v>
      </c>
      <c r="AN8" s="30">
        <v>0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0">
        <v>0</v>
      </c>
      <c r="AW8" s="30"/>
      <c r="AX8" s="30"/>
      <c r="AY8" s="31">
        <f t="shared" ref="AY8:AY71" si="4">SUM(T8:AX8)</f>
        <v>3533387.6399999997</v>
      </c>
      <c r="AZ8" s="7">
        <f t="shared" si="0"/>
        <v>0</v>
      </c>
      <c r="BA8" s="32">
        <f t="shared" si="1"/>
        <v>785196.04</v>
      </c>
      <c r="BB8" s="33">
        <f t="shared" ref="BB8:BB71" si="5">SUM(T8:Z8,BA8)</f>
        <v>3533387.6399999997</v>
      </c>
      <c r="BD8" s="24" t="b">
        <f t="shared" si="2"/>
        <v>1</v>
      </c>
      <c r="BE8" s="34">
        <f>BB8-K8-R8</f>
        <v>-5.5297277867794037E-10</v>
      </c>
    </row>
    <row r="9" spans="1:57" hidden="1" outlineLevel="1" x14ac:dyDescent="0.25">
      <c r="B9" s="35" t="s">
        <v>23</v>
      </c>
      <c r="C9" s="35"/>
      <c r="D9" s="35"/>
      <c r="E9" s="36"/>
      <c r="F9" s="35"/>
      <c r="G9" s="35"/>
      <c r="H9" s="35"/>
      <c r="I9" s="35"/>
      <c r="J9" s="37"/>
      <c r="K9" s="37"/>
      <c r="L9" s="44" t="s">
        <v>38</v>
      </c>
      <c r="M9" s="44"/>
      <c r="N9" s="38">
        <f t="shared" ref="N9:N71" si="6">SUM(O9:P9)</f>
        <v>4.1500000000000004</v>
      </c>
      <c r="O9" s="45">
        <v>4.1500000000000004</v>
      </c>
      <c r="P9" s="38">
        <f>$P$4</f>
        <v>0</v>
      </c>
      <c r="Q9" s="38" t="s">
        <v>32</v>
      </c>
      <c r="R9" s="39">
        <v>62557.14</v>
      </c>
      <c r="S9" s="39">
        <v>21380.09</v>
      </c>
      <c r="T9" s="40">
        <f t="shared" si="3"/>
        <v>83937.23</v>
      </c>
      <c r="U9" s="40">
        <f>SUM(U8:$AV8)*$N9/100</f>
        <v>130342.73686</v>
      </c>
      <c r="V9" s="40">
        <f>SUM(V8:$AV8)*$N9/100</f>
        <v>114049.88666000002</v>
      </c>
      <c r="W9" s="40">
        <f>SUM(W8:$AV8)*$N9/100</f>
        <v>97757.036460000018</v>
      </c>
      <c r="X9" s="40">
        <f>SUM(X8:$AV8)*$N9/100</f>
        <v>81464.186260000002</v>
      </c>
      <c r="Y9" s="40">
        <f>SUM(Y8:$AV8)*$N9/100</f>
        <v>65171.336059999994</v>
      </c>
      <c r="Z9" s="40">
        <f>SUM(Z8:$AV8)*$N9/100</f>
        <v>48878.485860000001</v>
      </c>
      <c r="AA9" s="40">
        <f>SUM(AA8:$AV8)*$N9/100</f>
        <v>32585.635660000007</v>
      </c>
      <c r="AB9" s="40">
        <f>SUM(AB8:$AV8)*$N9/100</f>
        <v>16292.785460000001</v>
      </c>
      <c r="AC9" s="40">
        <f>SUM(AC8:$AV8)*$N9/100</f>
        <v>0</v>
      </c>
      <c r="AD9" s="40">
        <v>0</v>
      </c>
      <c r="AE9" s="40">
        <v>0</v>
      </c>
      <c r="AF9" s="40">
        <v>0</v>
      </c>
      <c r="AG9" s="40">
        <v>0</v>
      </c>
      <c r="AH9" s="40">
        <v>0</v>
      </c>
      <c r="AI9" s="40">
        <v>0</v>
      </c>
      <c r="AJ9" s="40">
        <v>0</v>
      </c>
      <c r="AK9" s="40">
        <v>0</v>
      </c>
      <c r="AL9" s="40">
        <v>0</v>
      </c>
      <c r="AM9" s="40">
        <v>0</v>
      </c>
      <c r="AN9" s="40">
        <v>0</v>
      </c>
      <c r="AO9" s="40">
        <v>0</v>
      </c>
      <c r="AP9" s="40">
        <v>0</v>
      </c>
      <c r="AQ9" s="40">
        <v>0</v>
      </c>
      <c r="AR9" s="40">
        <v>0</v>
      </c>
      <c r="AS9" s="40">
        <v>0</v>
      </c>
      <c r="AT9" s="40">
        <v>0</v>
      </c>
      <c r="AU9" s="40">
        <v>0</v>
      </c>
      <c r="AV9" s="40">
        <v>0</v>
      </c>
      <c r="AW9" s="40"/>
      <c r="AX9" s="40"/>
      <c r="AY9" s="41">
        <f t="shared" si="4"/>
        <v>670479.31928000005</v>
      </c>
      <c r="AZ9" s="7">
        <f t="shared" si="0"/>
        <v>0</v>
      </c>
      <c r="BA9" s="42">
        <f t="shared" si="1"/>
        <v>48878.421120000006</v>
      </c>
      <c r="BB9" s="43">
        <f t="shared" si="5"/>
        <v>670479.31927999994</v>
      </c>
      <c r="BD9" s="24" t="b">
        <f t="shared" si="2"/>
        <v>1</v>
      </c>
    </row>
    <row r="10" spans="1:57" s="24" customFormat="1" hidden="1" outlineLevel="1" x14ac:dyDescent="0.25">
      <c r="A10" s="24" t="s">
        <v>39</v>
      </c>
      <c r="B10" s="25" t="s">
        <v>23</v>
      </c>
      <c r="C10" s="25">
        <v>3</v>
      </c>
      <c r="D10" s="25" t="s">
        <v>40</v>
      </c>
      <c r="E10" s="26" t="s">
        <v>41</v>
      </c>
      <c r="F10" s="25" t="s">
        <v>42</v>
      </c>
      <c r="G10" s="109" t="s">
        <v>43</v>
      </c>
      <c r="H10" s="109" t="s">
        <v>44</v>
      </c>
      <c r="I10" s="109" t="s">
        <v>29</v>
      </c>
      <c r="J10" s="110">
        <v>871076.43</v>
      </c>
      <c r="K10" s="27">
        <v>453250.01</v>
      </c>
      <c r="L10" s="27"/>
      <c r="M10" s="27"/>
      <c r="N10" s="28"/>
      <c r="O10" s="28">
        <v>1.1990000000000001</v>
      </c>
      <c r="P10" s="28"/>
      <c r="Q10" s="28" t="s">
        <v>30</v>
      </c>
      <c r="R10" s="29">
        <v>26661.78</v>
      </c>
      <c r="S10" s="29">
        <v>26661.78</v>
      </c>
      <c r="T10" s="30">
        <f t="shared" si="3"/>
        <v>53323.56</v>
      </c>
      <c r="U10" s="30">
        <v>53323.56</v>
      </c>
      <c r="V10" s="30">
        <v>53323.56</v>
      </c>
      <c r="W10" s="30">
        <v>53323.56</v>
      </c>
      <c r="X10" s="30">
        <v>53323.56</v>
      </c>
      <c r="Y10" s="30">
        <v>53323.56</v>
      </c>
      <c r="Z10" s="30">
        <v>53323.56</v>
      </c>
      <c r="AA10" s="30">
        <v>53323.56</v>
      </c>
      <c r="AB10" s="30">
        <v>51223.4</v>
      </c>
      <c r="AC10" s="30">
        <v>2099.91</v>
      </c>
      <c r="AD10" s="30">
        <v>0</v>
      </c>
      <c r="AE10" s="30">
        <v>0</v>
      </c>
      <c r="AF10" s="30">
        <v>0</v>
      </c>
      <c r="AG10" s="30">
        <v>0</v>
      </c>
      <c r="AH10" s="30">
        <v>0</v>
      </c>
      <c r="AI10" s="30">
        <v>0</v>
      </c>
      <c r="AJ10" s="30">
        <v>0</v>
      </c>
      <c r="AK10" s="30">
        <v>0</v>
      </c>
      <c r="AL10" s="30">
        <v>0</v>
      </c>
      <c r="AM10" s="30">
        <v>0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>
        <v>0</v>
      </c>
      <c r="AW10" s="30"/>
      <c r="AX10" s="30"/>
      <c r="AY10" s="31">
        <f t="shared" si="4"/>
        <v>479911.79</v>
      </c>
      <c r="AZ10" s="7">
        <f t="shared" si="0"/>
        <v>0</v>
      </c>
      <c r="BA10" s="32">
        <f t="shared" si="1"/>
        <v>106646.87</v>
      </c>
      <c r="BB10" s="33">
        <f t="shared" si="5"/>
        <v>479911.79</v>
      </c>
      <c r="BD10" s="24" t="b">
        <f t="shared" si="2"/>
        <v>1</v>
      </c>
      <c r="BE10" s="34">
        <f>BB10-K10-R10</f>
        <v>-2.9103830456733704E-11</v>
      </c>
    </row>
    <row r="11" spans="1:57" hidden="1" outlineLevel="1" x14ac:dyDescent="0.25">
      <c r="A11" s="24" t="s">
        <v>39</v>
      </c>
      <c r="B11" s="35" t="s">
        <v>23</v>
      </c>
      <c r="C11" s="35"/>
      <c r="D11" s="46" t="s">
        <v>45</v>
      </c>
      <c r="E11" s="36"/>
      <c r="F11" s="35"/>
      <c r="G11" s="35"/>
      <c r="H11" s="35"/>
      <c r="I11" s="35"/>
      <c r="J11" s="37"/>
      <c r="K11" s="37"/>
      <c r="L11" s="37" t="s">
        <v>46</v>
      </c>
      <c r="M11" s="37"/>
      <c r="N11" s="38">
        <f t="shared" si="6"/>
        <v>4.1500000000000004</v>
      </c>
      <c r="O11" s="45">
        <v>4.1500000000000004</v>
      </c>
      <c r="P11" s="38">
        <f>$P$4</f>
        <v>0</v>
      </c>
      <c r="Q11" s="38" t="s">
        <v>32</v>
      </c>
      <c r="R11" s="39">
        <v>4357.3500000000004</v>
      </c>
      <c r="S11" s="39">
        <v>4578.09</v>
      </c>
      <c r="T11" s="40">
        <f t="shared" si="3"/>
        <v>8935.44</v>
      </c>
      <c r="U11" s="40">
        <f>SUM(U10:$AV10)*$N11/100</f>
        <v>17703.411545000003</v>
      </c>
      <c r="V11" s="40">
        <v>15376.41</v>
      </c>
      <c r="W11" s="40">
        <v>13137.43</v>
      </c>
      <c r="X11" s="40">
        <v>10896.919999999998</v>
      </c>
      <c r="Y11" s="40">
        <v>8679.44</v>
      </c>
      <c r="Z11" s="40">
        <v>6409.7699999999995</v>
      </c>
      <c r="AA11" s="40">
        <v>4166.21</v>
      </c>
      <c r="AB11" s="40">
        <v>1941.92</v>
      </c>
      <c r="AC11" s="40">
        <v>173.87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v>0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</v>
      </c>
      <c r="AW11" s="40"/>
      <c r="AX11" s="40"/>
      <c r="AY11" s="41">
        <f t="shared" si="4"/>
        <v>87420.821544999999</v>
      </c>
      <c r="AZ11" s="7">
        <f t="shared" si="0"/>
        <v>0</v>
      </c>
      <c r="BA11" s="42">
        <f t="shared" si="1"/>
        <v>6282</v>
      </c>
      <c r="BB11" s="43">
        <f t="shared" si="5"/>
        <v>87420.821544999999</v>
      </c>
      <c r="BD11" s="24" t="b">
        <f t="shared" si="2"/>
        <v>1</v>
      </c>
    </row>
    <row r="12" spans="1:57" s="24" customFormat="1" hidden="1" outlineLevel="1" x14ac:dyDescent="0.25">
      <c r="A12" s="24" t="s">
        <v>39</v>
      </c>
      <c r="B12" s="25" t="s">
        <v>23</v>
      </c>
      <c r="C12" s="25">
        <v>4</v>
      </c>
      <c r="D12" s="25" t="s">
        <v>47</v>
      </c>
      <c r="E12" s="26" t="s">
        <v>48</v>
      </c>
      <c r="F12" s="25" t="s">
        <v>49</v>
      </c>
      <c r="G12" s="109" t="s">
        <v>50</v>
      </c>
      <c r="H12" s="109" t="s">
        <v>51</v>
      </c>
      <c r="I12" s="109" t="s">
        <v>29</v>
      </c>
      <c r="J12" s="110">
        <v>520921.91</v>
      </c>
      <c r="K12" s="27">
        <v>28941.09</v>
      </c>
      <c r="L12" s="27"/>
      <c r="M12" s="27"/>
      <c r="N12" s="28"/>
      <c r="O12" s="28"/>
      <c r="P12" s="28"/>
      <c r="Q12" s="28" t="s">
        <v>30</v>
      </c>
      <c r="R12" s="29">
        <v>28941.22</v>
      </c>
      <c r="S12" s="29">
        <v>28941.09</v>
      </c>
      <c r="T12" s="30">
        <f t="shared" si="3"/>
        <v>57882.31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0</v>
      </c>
      <c r="AV12" s="30">
        <v>0</v>
      </c>
      <c r="AW12" s="30"/>
      <c r="AX12" s="30"/>
      <c r="AY12" s="31">
        <f t="shared" si="4"/>
        <v>57882.31</v>
      </c>
      <c r="AZ12" s="7">
        <f t="shared" si="0"/>
        <v>0</v>
      </c>
      <c r="BA12" s="32">
        <f t="shared" si="1"/>
        <v>0</v>
      </c>
      <c r="BB12" s="33">
        <f t="shared" si="5"/>
        <v>57882.31</v>
      </c>
      <c r="BD12" s="24" t="b">
        <f t="shared" si="2"/>
        <v>1</v>
      </c>
      <c r="BE12" s="34">
        <f>BB12-K12-R12</f>
        <v>0</v>
      </c>
    </row>
    <row r="13" spans="1:57" hidden="1" outlineLevel="1" x14ac:dyDescent="0.25">
      <c r="A13" s="24" t="s">
        <v>39</v>
      </c>
      <c r="B13" s="35" t="s">
        <v>23</v>
      </c>
      <c r="C13" s="35"/>
      <c r="D13" s="35"/>
      <c r="E13" s="36"/>
      <c r="F13" s="35"/>
      <c r="G13" s="35"/>
      <c r="H13" s="35"/>
      <c r="I13" s="35"/>
      <c r="J13" s="37"/>
      <c r="K13" s="37"/>
      <c r="L13" s="37" t="s">
        <v>52</v>
      </c>
      <c r="M13" s="37"/>
      <c r="N13" s="38">
        <f t="shared" si="6"/>
        <v>3.0870000000000002</v>
      </c>
      <c r="O13" s="38">
        <v>3.0870000000000002</v>
      </c>
      <c r="P13" s="38">
        <f>$P$4</f>
        <v>0</v>
      </c>
      <c r="Q13" s="38" t="s">
        <v>32</v>
      </c>
      <c r="R13" s="39">
        <v>932.81</v>
      </c>
      <c r="S13" s="39">
        <v>202.98</v>
      </c>
      <c r="T13" s="40">
        <f t="shared" si="3"/>
        <v>1135.79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  <c r="AI13" s="40">
        <v>0</v>
      </c>
      <c r="AJ13" s="40">
        <v>0</v>
      </c>
      <c r="AK13" s="40">
        <v>0</v>
      </c>
      <c r="AL13" s="40">
        <v>0</v>
      </c>
      <c r="AM13" s="40">
        <v>0</v>
      </c>
      <c r="AN13" s="40">
        <v>0</v>
      </c>
      <c r="AO13" s="40">
        <v>0</v>
      </c>
      <c r="AP13" s="40">
        <v>0</v>
      </c>
      <c r="AQ13" s="40">
        <v>0</v>
      </c>
      <c r="AR13" s="40">
        <v>0</v>
      </c>
      <c r="AS13" s="40">
        <v>0</v>
      </c>
      <c r="AT13" s="40">
        <v>0</v>
      </c>
      <c r="AU13" s="40">
        <v>0</v>
      </c>
      <c r="AV13" s="40">
        <v>0</v>
      </c>
      <c r="AW13" s="40"/>
      <c r="AX13" s="40"/>
      <c r="AY13" s="41">
        <f t="shared" si="4"/>
        <v>1135.79</v>
      </c>
      <c r="AZ13" s="7">
        <f t="shared" si="0"/>
        <v>0</v>
      </c>
      <c r="BA13" s="42">
        <f t="shared" si="1"/>
        <v>0</v>
      </c>
      <c r="BB13" s="43">
        <f t="shared" si="5"/>
        <v>1135.79</v>
      </c>
      <c r="BD13" s="24" t="b">
        <f t="shared" si="2"/>
        <v>1</v>
      </c>
    </row>
    <row r="14" spans="1:57" s="24" customFormat="1" hidden="1" outlineLevel="1" x14ac:dyDescent="0.25">
      <c r="B14" s="25" t="s">
        <v>23</v>
      </c>
      <c r="C14" s="25">
        <v>5</v>
      </c>
      <c r="D14" s="25" t="s">
        <v>53</v>
      </c>
      <c r="E14" s="26" t="s">
        <v>54</v>
      </c>
      <c r="F14" s="25" t="s">
        <v>55</v>
      </c>
      <c r="G14" s="109" t="s">
        <v>56</v>
      </c>
      <c r="H14" s="109" t="s">
        <v>57</v>
      </c>
      <c r="I14" s="109" t="s">
        <v>29</v>
      </c>
      <c r="J14" s="110">
        <v>1925611</v>
      </c>
      <c r="K14" s="27">
        <v>1195236</v>
      </c>
      <c r="L14" s="27"/>
      <c r="M14" s="27"/>
      <c r="N14" s="28"/>
      <c r="O14" s="28"/>
      <c r="P14" s="28"/>
      <c r="Q14" s="28" t="s">
        <v>30</v>
      </c>
      <c r="R14" s="29">
        <v>66402</v>
      </c>
      <c r="S14" s="29">
        <v>66402</v>
      </c>
      <c r="T14" s="30">
        <f t="shared" si="3"/>
        <v>132804</v>
      </c>
      <c r="U14" s="30">
        <v>132804</v>
      </c>
      <c r="V14" s="30">
        <v>132804</v>
      </c>
      <c r="W14" s="30">
        <v>132804</v>
      </c>
      <c r="X14" s="30">
        <v>132804</v>
      </c>
      <c r="Y14" s="30">
        <v>132804</v>
      </c>
      <c r="Z14" s="30">
        <v>132804</v>
      </c>
      <c r="AA14" s="30">
        <v>132804</v>
      </c>
      <c r="AB14" s="30">
        <v>132804</v>
      </c>
      <c r="AC14" s="30">
        <v>66402</v>
      </c>
      <c r="AD14" s="30">
        <v>0</v>
      </c>
      <c r="AE14" s="30">
        <v>0</v>
      </c>
      <c r="AF14" s="30">
        <v>0</v>
      </c>
      <c r="AG14" s="30">
        <v>0</v>
      </c>
      <c r="AH14" s="30">
        <v>0</v>
      </c>
      <c r="AI14" s="30">
        <v>0</v>
      </c>
      <c r="AJ14" s="30">
        <v>0</v>
      </c>
      <c r="AK14" s="30">
        <v>0</v>
      </c>
      <c r="AL14" s="30">
        <v>0</v>
      </c>
      <c r="AM14" s="30">
        <v>0</v>
      </c>
      <c r="AN14" s="30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0</v>
      </c>
      <c r="AV14" s="30">
        <v>0</v>
      </c>
      <c r="AW14" s="30"/>
      <c r="AX14" s="30"/>
      <c r="AY14" s="31">
        <f t="shared" si="4"/>
        <v>1261638</v>
      </c>
      <c r="AZ14" s="7">
        <f t="shared" si="0"/>
        <v>0</v>
      </c>
      <c r="BA14" s="32">
        <f t="shared" si="1"/>
        <v>332010</v>
      </c>
      <c r="BB14" s="33">
        <f t="shared" si="5"/>
        <v>1261638</v>
      </c>
      <c r="BD14" s="24" t="b">
        <f t="shared" si="2"/>
        <v>1</v>
      </c>
      <c r="BE14" s="34">
        <f>BB14-K14-R14</f>
        <v>0</v>
      </c>
    </row>
    <row r="15" spans="1:57" hidden="1" outlineLevel="1" x14ac:dyDescent="0.25">
      <c r="B15" s="35" t="s">
        <v>23</v>
      </c>
      <c r="C15" s="35"/>
      <c r="D15" s="35"/>
      <c r="E15" s="36"/>
      <c r="F15" s="35"/>
      <c r="G15" s="35"/>
      <c r="H15" s="35"/>
      <c r="I15" s="35"/>
      <c r="J15" s="37"/>
      <c r="K15" s="37"/>
      <c r="L15" s="37" t="s">
        <v>58</v>
      </c>
      <c r="M15" s="37"/>
      <c r="N15" s="38">
        <f t="shared" si="6"/>
        <v>4.0579999999999998</v>
      </c>
      <c r="O15" s="38">
        <v>4.0579999999999998</v>
      </c>
      <c r="P15" s="38">
        <f>$P$4</f>
        <v>0</v>
      </c>
      <c r="Q15" s="38" t="s">
        <v>32</v>
      </c>
      <c r="R15" s="39">
        <v>7392.3300000000008</v>
      </c>
      <c r="S15" s="39">
        <v>11592.87</v>
      </c>
      <c r="T15" s="40">
        <f t="shared" si="3"/>
        <v>18985.2</v>
      </c>
      <c r="U15" s="40">
        <f>SUM(U14:$AV14)*$N15/100</f>
        <v>45808.083719999995</v>
      </c>
      <c r="V15" s="40">
        <f>SUM(V14:$AV14)*$N15/100</f>
        <v>40418.897399999994</v>
      </c>
      <c r="W15" s="40">
        <f>SUM(W14:$AV14)*$N15/100</f>
        <v>35029.711080000001</v>
      </c>
      <c r="X15" s="40">
        <f>SUM(X14:$AV14)*$N15/100</f>
        <v>29640.524759999997</v>
      </c>
      <c r="Y15" s="40">
        <f>SUM(Y14:$AV14)*$N15/100</f>
        <v>24251.33844</v>
      </c>
      <c r="Z15" s="40">
        <f>SUM(Z14:$AV14)*$N15/100</f>
        <v>18862.152119999999</v>
      </c>
      <c r="AA15" s="40">
        <f>SUM(AA14:$AV14)*$N15/100</f>
        <v>13472.965799999998</v>
      </c>
      <c r="AB15" s="40">
        <f>SUM(AB14:$AV14)*$N15/100</f>
        <v>8083.7794800000001</v>
      </c>
      <c r="AC15" s="40">
        <f>SUM(AC14:$AV14)*$N15/100</f>
        <v>2694.5931599999999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v>0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40">
        <v>0</v>
      </c>
      <c r="AW15" s="40"/>
      <c r="AX15" s="40"/>
      <c r="AY15" s="41">
        <f t="shared" si="4"/>
        <v>237247.24596</v>
      </c>
      <c r="AZ15" s="7">
        <f t="shared" si="0"/>
        <v>0</v>
      </c>
      <c r="BA15" s="42">
        <f t="shared" si="1"/>
        <v>24251.33844</v>
      </c>
      <c r="BB15" s="43">
        <f t="shared" si="5"/>
        <v>237247.24596</v>
      </c>
      <c r="BD15" s="24" t="b">
        <f t="shared" si="2"/>
        <v>1</v>
      </c>
    </row>
    <row r="16" spans="1:57" s="24" customFormat="1" hidden="1" outlineLevel="1" x14ac:dyDescent="0.25">
      <c r="B16" s="25" t="s">
        <v>23</v>
      </c>
      <c r="C16" s="25">
        <v>6</v>
      </c>
      <c r="D16" s="25" t="s">
        <v>59</v>
      </c>
      <c r="E16" s="26" t="s">
        <v>60</v>
      </c>
      <c r="F16" s="25" t="s">
        <v>61</v>
      </c>
      <c r="G16" s="109" t="s">
        <v>62</v>
      </c>
      <c r="H16" s="109" t="s">
        <v>63</v>
      </c>
      <c r="I16" s="109" t="s">
        <v>29</v>
      </c>
      <c r="J16" s="110">
        <v>154450.12</v>
      </c>
      <c r="K16" s="27">
        <v>96866</v>
      </c>
      <c r="L16" s="27"/>
      <c r="M16" s="27"/>
      <c r="N16" s="28"/>
      <c r="O16" s="28"/>
      <c r="P16" s="28"/>
      <c r="Q16" s="28" t="s">
        <v>30</v>
      </c>
      <c r="R16" s="29">
        <v>5236</v>
      </c>
      <c r="S16" s="29">
        <v>5236</v>
      </c>
      <c r="T16" s="30">
        <f t="shared" si="3"/>
        <v>10472</v>
      </c>
      <c r="U16" s="30">
        <v>10472</v>
      </c>
      <c r="V16" s="30">
        <v>10472</v>
      </c>
      <c r="W16" s="30">
        <v>10472</v>
      </c>
      <c r="X16" s="30">
        <v>10472</v>
      </c>
      <c r="Y16" s="30">
        <v>10472</v>
      </c>
      <c r="Z16" s="30">
        <v>10472</v>
      </c>
      <c r="AA16" s="30">
        <v>10472</v>
      </c>
      <c r="AB16" s="30">
        <v>10472</v>
      </c>
      <c r="AC16" s="30">
        <v>7854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0</v>
      </c>
      <c r="AJ16" s="30">
        <v>0</v>
      </c>
      <c r="AK16" s="30">
        <v>0</v>
      </c>
      <c r="AL16" s="30">
        <v>0</v>
      </c>
      <c r="AM16" s="30">
        <v>0</v>
      </c>
      <c r="AN16" s="30">
        <v>0</v>
      </c>
      <c r="AO16" s="30">
        <v>0</v>
      </c>
      <c r="AP16" s="30">
        <v>0</v>
      </c>
      <c r="AQ16" s="30">
        <v>0</v>
      </c>
      <c r="AR16" s="30">
        <v>0</v>
      </c>
      <c r="AS16" s="30">
        <v>0</v>
      </c>
      <c r="AT16" s="30">
        <v>0</v>
      </c>
      <c r="AU16" s="30">
        <v>0</v>
      </c>
      <c r="AV16" s="30">
        <v>0</v>
      </c>
      <c r="AW16" s="30"/>
      <c r="AX16" s="30"/>
      <c r="AY16" s="31">
        <f t="shared" si="4"/>
        <v>102102</v>
      </c>
      <c r="AZ16" s="7">
        <f t="shared" si="0"/>
        <v>0</v>
      </c>
      <c r="BA16" s="32">
        <f t="shared" si="1"/>
        <v>28798</v>
      </c>
      <c r="BB16" s="33">
        <f t="shared" si="5"/>
        <v>102102</v>
      </c>
      <c r="BD16" s="24" t="b">
        <f t="shared" si="2"/>
        <v>1</v>
      </c>
      <c r="BE16" s="34">
        <f>BB16-K16-R16</f>
        <v>0</v>
      </c>
    </row>
    <row r="17" spans="2:57" hidden="1" outlineLevel="1" x14ac:dyDescent="0.25">
      <c r="B17" s="35" t="s">
        <v>23</v>
      </c>
      <c r="C17" s="35"/>
      <c r="D17" s="35"/>
      <c r="E17" s="36"/>
      <c r="F17" s="35"/>
      <c r="G17" s="35"/>
      <c r="H17" s="35"/>
      <c r="I17" s="35"/>
      <c r="J17" s="37"/>
      <c r="K17" s="37"/>
      <c r="L17" s="37" t="s">
        <v>64</v>
      </c>
      <c r="M17" s="37"/>
      <c r="N17" s="38">
        <f t="shared" si="6"/>
        <v>4.3659999999999997</v>
      </c>
      <c r="O17" s="38">
        <v>4.3659999999999997</v>
      </c>
      <c r="P17" s="38">
        <f>$P$4</f>
        <v>0</v>
      </c>
      <c r="Q17" s="38" t="s">
        <v>32</v>
      </c>
      <c r="R17" s="39">
        <v>887.57999999999993</v>
      </c>
      <c r="S17" s="39">
        <v>632.54</v>
      </c>
      <c r="T17" s="40">
        <f t="shared" si="3"/>
        <v>1520.12</v>
      </c>
      <c r="U17" s="40">
        <f>SUM(U16:$AV16)*$N17/100</f>
        <v>4000.5657999999994</v>
      </c>
      <c r="V17" s="40">
        <f>SUM(V16:$AV16)*$N17/100</f>
        <v>3543.3582799999999</v>
      </c>
      <c r="W17" s="40">
        <f>SUM(W16:$AV16)*$N17/100</f>
        <v>3086.15076</v>
      </c>
      <c r="X17" s="40">
        <f>SUM(X16:$AV16)*$N17/100</f>
        <v>2628.9432399999996</v>
      </c>
      <c r="Y17" s="40">
        <f>SUM(Y16:$AV16)*$N17/100</f>
        <v>2171.7357199999997</v>
      </c>
      <c r="Z17" s="40">
        <f>SUM(Z16:$AV16)*$N17/100</f>
        <v>1714.5281999999997</v>
      </c>
      <c r="AA17" s="40">
        <f>SUM(AA16:$AV16)*$N17/100</f>
        <v>1257.3206799999998</v>
      </c>
      <c r="AB17" s="40">
        <f>SUM(AB16:$AV16)*$N17/100</f>
        <v>800.11315999999988</v>
      </c>
      <c r="AC17" s="40">
        <f>SUM(AC16:$AV16)*$N17/100</f>
        <v>342.90564000000001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</v>
      </c>
      <c r="AW17" s="40"/>
      <c r="AX17" s="40"/>
      <c r="AY17" s="41">
        <f t="shared" si="4"/>
        <v>21065.741480000004</v>
      </c>
      <c r="AZ17" s="7">
        <f t="shared" si="0"/>
        <v>0</v>
      </c>
      <c r="BA17" s="42">
        <f t="shared" si="1"/>
        <v>2400.3394799999996</v>
      </c>
      <c r="BB17" s="43">
        <f t="shared" si="5"/>
        <v>21065.741480000001</v>
      </c>
      <c r="BD17" s="24" t="b">
        <f t="shared" si="2"/>
        <v>1</v>
      </c>
    </row>
    <row r="18" spans="2:57" s="24" customFormat="1" hidden="1" outlineLevel="1" x14ac:dyDescent="0.25">
      <c r="B18" s="25" t="s">
        <v>23</v>
      </c>
      <c r="C18" s="25">
        <v>7</v>
      </c>
      <c r="D18" s="25" t="s">
        <v>65</v>
      </c>
      <c r="E18" s="26" t="s">
        <v>66</v>
      </c>
      <c r="F18" s="25" t="s">
        <v>67</v>
      </c>
      <c r="G18" s="109" t="s">
        <v>68</v>
      </c>
      <c r="H18" s="109" t="s">
        <v>69</v>
      </c>
      <c r="I18" s="109" t="s">
        <v>29</v>
      </c>
      <c r="J18" s="110">
        <v>11123368</v>
      </c>
      <c r="K18" s="27">
        <v>9499600</v>
      </c>
      <c r="L18" s="27"/>
      <c r="M18" s="27"/>
      <c r="N18" s="28"/>
      <c r="O18" s="28"/>
      <c r="P18" s="28"/>
      <c r="Q18" s="28" t="s">
        <v>30</v>
      </c>
      <c r="R18" s="29">
        <v>189992</v>
      </c>
      <c r="S18" s="29">
        <v>189992</v>
      </c>
      <c r="T18" s="30">
        <f t="shared" si="3"/>
        <v>379984</v>
      </c>
      <c r="U18" s="30">
        <v>379984</v>
      </c>
      <c r="V18" s="30">
        <v>379984</v>
      </c>
      <c r="W18" s="30">
        <v>379984</v>
      </c>
      <c r="X18" s="30">
        <v>379984</v>
      </c>
      <c r="Y18" s="30">
        <v>379984</v>
      </c>
      <c r="Z18" s="30">
        <v>379984</v>
      </c>
      <c r="AA18" s="30">
        <v>379984</v>
      </c>
      <c r="AB18" s="30">
        <v>379984</v>
      </c>
      <c r="AC18" s="30">
        <v>379984</v>
      </c>
      <c r="AD18" s="30">
        <v>379984</v>
      </c>
      <c r="AE18" s="30">
        <v>379984</v>
      </c>
      <c r="AF18" s="30">
        <v>379984</v>
      </c>
      <c r="AG18" s="30">
        <v>379984</v>
      </c>
      <c r="AH18" s="30">
        <v>379984</v>
      </c>
      <c r="AI18" s="30">
        <v>379984</v>
      </c>
      <c r="AJ18" s="30">
        <v>379984</v>
      </c>
      <c r="AK18" s="30">
        <v>379984</v>
      </c>
      <c r="AL18" s="30">
        <v>379984</v>
      </c>
      <c r="AM18" s="30">
        <v>379984</v>
      </c>
      <c r="AN18" s="30">
        <v>379984</v>
      </c>
      <c r="AO18" s="30">
        <v>379984</v>
      </c>
      <c r="AP18" s="30">
        <v>379984</v>
      </c>
      <c r="AQ18" s="30">
        <v>379984</v>
      </c>
      <c r="AR18" s="30">
        <v>379984</v>
      </c>
      <c r="AS18" s="30">
        <v>189992</v>
      </c>
      <c r="AT18" s="30">
        <v>0</v>
      </c>
      <c r="AU18" s="30">
        <v>0</v>
      </c>
      <c r="AV18" s="30">
        <v>0</v>
      </c>
      <c r="AW18" s="30"/>
      <c r="AX18" s="30"/>
      <c r="AY18" s="33">
        <f t="shared" si="4"/>
        <v>9689592</v>
      </c>
      <c r="AZ18" s="7">
        <f t="shared" si="0"/>
        <v>0</v>
      </c>
      <c r="BA18" s="32">
        <f t="shared" si="1"/>
        <v>7029704</v>
      </c>
      <c r="BB18" s="33">
        <f t="shared" si="5"/>
        <v>9689592</v>
      </c>
      <c r="BD18" s="24" t="b">
        <f t="shared" si="2"/>
        <v>1</v>
      </c>
      <c r="BE18" s="34">
        <f>BB18-K18-R18</f>
        <v>0</v>
      </c>
    </row>
    <row r="19" spans="2:57" hidden="1" outlineLevel="1" x14ac:dyDescent="0.25">
      <c r="B19" s="35" t="s">
        <v>23</v>
      </c>
      <c r="C19" s="35"/>
      <c r="D19" s="35"/>
      <c r="E19" s="36"/>
      <c r="F19" s="35"/>
      <c r="G19" s="35"/>
      <c r="H19" s="35"/>
      <c r="I19" s="35"/>
      <c r="J19" s="37"/>
      <c r="K19" s="37"/>
      <c r="L19" s="37" t="s">
        <v>70</v>
      </c>
      <c r="M19" s="37"/>
      <c r="N19" s="38">
        <f t="shared" si="6"/>
        <v>3.8719999999999999</v>
      </c>
      <c r="O19" s="38">
        <v>3.8719999999999999</v>
      </c>
      <c r="P19" s="38">
        <f>$P$4</f>
        <v>0</v>
      </c>
      <c r="Q19" s="38" t="s">
        <v>32</v>
      </c>
      <c r="R19" s="39">
        <v>93779.03</v>
      </c>
      <c r="S19" s="39">
        <v>87825.27</v>
      </c>
      <c r="T19" s="40">
        <f t="shared" si="3"/>
        <v>181604.3</v>
      </c>
      <c r="U19" s="40">
        <f>SUM(U18:$AV18)*$N19/100</f>
        <v>360468.02175999997</v>
      </c>
      <c r="V19" s="40">
        <f>SUM(V18:$AV18)*$N19/100</f>
        <v>345755.04128</v>
      </c>
      <c r="W19" s="40">
        <f>SUM(W18:$AV18)*$N19/100</f>
        <v>331042.06079999998</v>
      </c>
      <c r="X19" s="40">
        <f>SUM(X18:$AV18)*$N19/100</f>
        <v>316329.08031999995</v>
      </c>
      <c r="Y19" s="40">
        <f>SUM(Y18:$AV18)*$N19/100</f>
        <v>301616.09983999998</v>
      </c>
      <c r="Z19" s="40">
        <f>SUM(Z18:$AV18)*$N19/100</f>
        <v>286903.11936000001</v>
      </c>
      <c r="AA19" s="40">
        <f>SUM(AA18:$AV18)*$N19/100</f>
        <v>272190.13887999998</v>
      </c>
      <c r="AB19" s="40">
        <f>SUM(AB18:$AV18)*$N19/100</f>
        <v>257477.15839999999</v>
      </c>
      <c r="AC19" s="40">
        <f>SUM(AC18:$AV18)*$N19/100</f>
        <v>242764.17791999999</v>
      </c>
      <c r="AD19" s="40">
        <f>SUM(AD18:$AV18)*$N19/100</f>
        <v>228051.19743999999</v>
      </c>
      <c r="AE19" s="40">
        <f>SUM(AE18:$AV18)*$N19/100</f>
        <v>213338.21695999999</v>
      </c>
      <c r="AF19" s="40">
        <f>SUM(AF18:$AV18)*$N19/100</f>
        <v>198625.23647999999</v>
      </c>
      <c r="AG19" s="40">
        <f>SUM(AG18:$AV18)*$N19/100</f>
        <v>183912.25599999996</v>
      </c>
      <c r="AH19" s="40">
        <f>SUM(AH18:$AV18)*$N19/100</f>
        <v>169199.27552000002</v>
      </c>
      <c r="AI19" s="40">
        <f>SUM(AI18:$AV18)*$N19/100</f>
        <v>154486.29504</v>
      </c>
      <c r="AJ19" s="40">
        <f>SUM(AJ18:$AV18)*$N19/100</f>
        <v>139773.31456</v>
      </c>
      <c r="AK19" s="40">
        <f>SUM(AK18:$AV18)*$N19/100</f>
        <v>125060.33408</v>
      </c>
      <c r="AL19" s="40">
        <f>SUM(AL18:$AV18)*$N19/100</f>
        <v>110347.35359999999</v>
      </c>
      <c r="AM19" s="40">
        <f>SUM(AM18:$AV18)*$N19/100</f>
        <v>95634.373119999989</v>
      </c>
      <c r="AN19" s="40">
        <f>SUM(AN18:$AV18)*$N19/100</f>
        <v>80921.392639999991</v>
      </c>
      <c r="AO19" s="40">
        <f>SUM(AO18:$AV18)*$N19/100</f>
        <v>66208.412160000007</v>
      </c>
      <c r="AP19" s="40">
        <f>SUM(AP18:$AV18)*$N19/100</f>
        <v>51495.431679999994</v>
      </c>
      <c r="AQ19" s="40">
        <f>SUM(AQ18:$AV18)*$N19/100</f>
        <v>36782.451200000003</v>
      </c>
      <c r="AR19" s="40">
        <f>SUM(AR18:$AV18)*$N19/100</f>
        <v>22069.470720000001</v>
      </c>
      <c r="AS19" s="40">
        <f>SUM(AS18:$AV18)*$N19/100</f>
        <v>7356.4902400000001</v>
      </c>
      <c r="AT19" s="40">
        <v>0</v>
      </c>
      <c r="AU19" s="40">
        <v>0</v>
      </c>
      <c r="AV19" s="40">
        <v>0</v>
      </c>
      <c r="AW19" s="40"/>
      <c r="AX19" s="40"/>
      <c r="AY19" s="43">
        <f t="shared" si="4"/>
        <v>4779410.7</v>
      </c>
      <c r="AZ19" s="7">
        <f t="shared" si="0"/>
        <v>0</v>
      </c>
      <c r="BA19" s="42">
        <f t="shared" si="1"/>
        <v>2655692.9766400005</v>
      </c>
      <c r="BB19" s="43">
        <f t="shared" si="5"/>
        <v>4779410.7</v>
      </c>
      <c r="BD19" s="24" t="b">
        <f t="shared" si="2"/>
        <v>1</v>
      </c>
    </row>
    <row r="20" spans="2:57" s="24" customFormat="1" hidden="1" outlineLevel="1" x14ac:dyDescent="0.25">
      <c r="B20" s="25" t="s">
        <v>71</v>
      </c>
      <c r="C20" s="25">
        <v>8</v>
      </c>
      <c r="D20" s="25" t="s">
        <v>374</v>
      </c>
      <c r="E20" s="26" t="s">
        <v>72</v>
      </c>
      <c r="F20" s="25" t="s">
        <v>73</v>
      </c>
      <c r="G20" s="109" t="s">
        <v>74</v>
      </c>
      <c r="H20" s="109" t="s">
        <v>75</v>
      </c>
      <c r="I20" s="109" t="s">
        <v>29</v>
      </c>
      <c r="J20" s="110">
        <v>484935.32</v>
      </c>
      <c r="K20" s="27">
        <v>299602</v>
      </c>
      <c r="L20" s="27"/>
      <c r="M20" s="27"/>
      <c r="N20" s="28"/>
      <c r="O20" s="28"/>
      <c r="P20" s="28"/>
      <c r="Q20" s="28" t="s">
        <v>30</v>
      </c>
      <c r="R20" s="29">
        <v>10156</v>
      </c>
      <c r="S20" s="29">
        <v>10156</v>
      </c>
      <c r="T20" s="30">
        <f t="shared" si="3"/>
        <v>20312</v>
      </c>
      <c r="U20" s="30">
        <v>20312</v>
      </c>
      <c r="V20" s="30">
        <v>20312</v>
      </c>
      <c r="W20" s="30">
        <v>20312</v>
      </c>
      <c r="X20" s="30">
        <v>20312</v>
      </c>
      <c r="Y20" s="30">
        <v>20312</v>
      </c>
      <c r="Z20" s="30">
        <v>20312</v>
      </c>
      <c r="AA20" s="30">
        <v>20312</v>
      </c>
      <c r="AB20" s="30">
        <v>20312</v>
      </c>
      <c r="AC20" s="30">
        <v>20312</v>
      </c>
      <c r="AD20" s="30">
        <v>20312</v>
      </c>
      <c r="AE20" s="30">
        <v>20312</v>
      </c>
      <c r="AF20" s="30">
        <v>20312</v>
      </c>
      <c r="AG20" s="30">
        <v>20312</v>
      </c>
      <c r="AH20" s="30">
        <v>20312</v>
      </c>
      <c r="AI20" s="30">
        <v>5078</v>
      </c>
      <c r="AJ20" s="30">
        <v>0</v>
      </c>
      <c r="AK20" s="30">
        <v>0</v>
      </c>
      <c r="AL20" s="30">
        <v>0</v>
      </c>
      <c r="AM20" s="30">
        <v>0</v>
      </c>
      <c r="AN20" s="30">
        <v>0</v>
      </c>
      <c r="AO20" s="30">
        <v>0</v>
      </c>
      <c r="AP20" s="30">
        <v>0</v>
      </c>
      <c r="AQ20" s="30">
        <v>0</v>
      </c>
      <c r="AR20" s="30">
        <v>0</v>
      </c>
      <c r="AS20" s="30">
        <v>0</v>
      </c>
      <c r="AT20" s="30">
        <v>0</v>
      </c>
      <c r="AU20" s="30">
        <v>0</v>
      </c>
      <c r="AV20" s="30">
        <v>0</v>
      </c>
      <c r="AW20" s="30"/>
      <c r="AX20" s="30"/>
      <c r="AY20" s="33">
        <f t="shared" si="4"/>
        <v>309758</v>
      </c>
      <c r="AZ20" s="7">
        <f t="shared" si="0"/>
        <v>0</v>
      </c>
      <c r="BA20" s="32">
        <f t="shared" si="1"/>
        <v>167574</v>
      </c>
      <c r="BB20" s="33">
        <f t="shared" si="5"/>
        <v>309758</v>
      </c>
      <c r="BD20" s="24" t="b">
        <f t="shared" si="2"/>
        <v>1</v>
      </c>
      <c r="BE20" s="34">
        <f>BB20-K20-R20</f>
        <v>0</v>
      </c>
    </row>
    <row r="21" spans="2:57" hidden="1" outlineLevel="1" x14ac:dyDescent="0.25">
      <c r="B21" s="35" t="s">
        <v>71</v>
      </c>
      <c r="C21" s="35"/>
      <c r="D21" s="46" t="s">
        <v>375</v>
      </c>
      <c r="E21" s="36"/>
      <c r="F21" s="35"/>
      <c r="G21" s="35"/>
      <c r="H21" s="35"/>
      <c r="I21" s="35"/>
      <c r="J21" s="37"/>
      <c r="K21" s="37"/>
      <c r="L21" s="37" t="s">
        <v>76</v>
      </c>
      <c r="M21" s="37"/>
      <c r="N21" s="38">
        <f t="shared" si="6"/>
        <v>3.613</v>
      </c>
      <c r="O21" s="38">
        <v>3.613</v>
      </c>
      <c r="P21" s="38">
        <f>$P$4</f>
        <v>0</v>
      </c>
      <c r="Q21" s="38" t="s">
        <v>32</v>
      </c>
      <c r="R21" s="39">
        <v>4344.29</v>
      </c>
      <c r="S21" s="39">
        <v>2569.66</v>
      </c>
      <c r="T21" s="40">
        <f t="shared" si="3"/>
        <v>6913.95</v>
      </c>
      <c r="U21" s="40">
        <f>SUM(U20:$AV20)*$N21/100</f>
        <v>10457.68398</v>
      </c>
      <c r="V21" s="40">
        <f>SUM(V20:$AV20)*$N21/100</f>
        <v>9723.81142</v>
      </c>
      <c r="W21" s="40">
        <f>SUM(W20:$AV20)*$N21/100</f>
        <v>8989.9388600000002</v>
      </c>
      <c r="X21" s="40">
        <f>SUM(X20:$AV20)*$N21/100</f>
        <v>8256.0663000000004</v>
      </c>
      <c r="Y21" s="40">
        <f>SUM(Y20:$AV20)*$N21/100</f>
        <v>7522.1937399999997</v>
      </c>
      <c r="Z21" s="40">
        <f>SUM(Z20:$AV20)*$N21/100</f>
        <v>6788.3211799999999</v>
      </c>
      <c r="AA21" s="40">
        <f>SUM(AA20:$AV20)*$N21/100</f>
        <v>6054.4486199999992</v>
      </c>
      <c r="AB21" s="40">
        <f>SUM(AB20:$AV20)*$N21/100</f>
        <v>5320.5760600000003</v>
      </c>
      <c r="AC21" s="40">
        <f>SUM(AC20:$AV20)*$N21/100</f>
        <v>4586.7034999999996</v>
      </c>
      <c r="AD21" s="40">
        <f>SUM(AD20:$AV20)*$N21/100</f>
        <v>3852.8309399999998</v>
      </c>
      <c r="AE21" s="40">
        <f>SUM(AE20:$AV20)*$N21/100</f>
        <v>3118.95838</v>
      </c>
      <c r="AF21" s="40">
        <f>SUM(AF20:$AV20)*$N21/100</f>
        <v>2385.0858199999998</v>
      </c>
      <c r="AG21" s="40">
        <f>SUM(AG20:$AV20)*$N21/100</f>
        <v>1651.21326</v>
      </c>
      <c r="AH21" s="40">
        <f>SUM(AH20:$AV20)*$N21/100</f>
        <v>917.34070000000008</v>
      </c>
      <c r="AI21" s="40">
        <f>SUM(AI20:$AV20)*$N21/100</f>
        <v>183.46813999999998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0"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40">
        <v>0</v>
      </c>
      <c r="AW21" s="40"/>
      <c r="AX21" s="40"/>
      <c r="AY21" s="43">
        <f t="shared" si="4"/>
        <v>86722.590899999996</v>
      </c>
      <c r="AZ21" s="7">
        <f t="shared" si="0"/>
        <v>0</v>
      </c>
      <c r="BA21" s="42">
        <f t="shared" si="1"/>
        <v>28070.62542</v>
      </c>
      <c r="BB21" s="43">
        <f t="shared" si="5"/>
        <v>86722.590899999996</v>
      </c>
      <c r="BD21" s="24" t="b">
        <f t="shared" si="2"/>
        <v>1</v>
      </c>
    </row>
    <row r="22" spans="2:57" s="24" customFormat="1" hidden="1" outlineLevel="1" x14ac:dyDescent="0.25">
      <c r="B22" s="25" t="s">
        <v>71</v>
      </c>
      <c r="C22" s="25">
        <v>9</v>
      </c>
      <c r="D22" s="25" t="s">
        <v>77</v>
      </c>
      <c r="E22" s="26" t="s">
        <v>78</v>
      </c>
      <c r="F22" s="25" t="s">
        <v>79</v>
      </c>
      <c r="G22" s="109" t="s">
        <v>80</v>
      </c>
      <c r="H22" s="109" t="s">
        <v>81</v>
      </c>
      <c r="I22" s="109" t="s">
        <v>29</v>
      </c>
      <c r="J22" s="110">
        <v>278611.39</v>
      </c>
      <c r="K22" s="27">
        <v>217140</v>
      </c>
      <c r="L22" s="27"/>
      <c r="M22" s="27"/>
      <c r="N22" s="28"/>
      <c r="O22" s="28"/>
      <c r="P22" s="28"/>
      <c r="Q22" s="28" t="s">
        <v>30</v>
      </c>
      <c r="R22" s="29">
        <v>7238</v>
      </c>
      <c r="S22" s="29">
        <v>7238</v>
      </c>
      <c r="T22" s="30">
        <f t="shared" si="3"/>
        <v>14476</v>
      </c>
      <c r="U22" s="30">
        <v>14476</v>
      </c>
      <c r="V22" s="30">
        <v>14476</v>
      </c>
      <c r="W22" s="30">
        <v>14476</v>
      </c>
      <c r="X22" s="30">
        <v>14476</v>
      </c>
      <c r="Y22" s="30">
        <v>14476</v>
      </c>
      <c r="Z22" s="30">
        <v>14476</v>
      </c>
      <c r="AA22" s="30">
        <v>14476</v>
      </c>
      <c r="AB22" s="30">
        <v>14476</v>
      </c>
      <c r="AC22" s="30">
        <v>14476</v>
      </c>
      <c r="AD22" s="30">
        <v>14476</v>
      </c>
      <c r="AE22" s="30">
        <v>14476</v>
      </c>
      <c r="AF22" s="30">
        <v>14476</v>
      </c>
      <c r="AG22" s="30">
        <v>14476</v>
      </c>
      <c r="AH22" s="30">
        <v>14476</v>
      </c>
      <c r="AI22" s="30">
        <v>7238</v>
      </c>
      <c r="AJ22" s="30">
        <v>0</v>
      </c>
      <c r="AK22" s="30">
        <v>0</v>
      </c>
      <c r="AL22" s="30">
        <v>0</v>
      </c>
      <c r="AM22" s="30">
        <v>0</v>
      </c>
      <c r="AN22" s="30">
        <v>0</v>
      </c>
      <c r="AO22" s="30">
        <v>0</v>
      </c>
      <c r="AP22" s="30">
        <v>0</v>
      </c>
      <c r="AQ22" s="30">
        <v>0</v>
      </c>
      <c r="AR22" s="30">
        <v>0</v>
      </c>
      <c r="AS22" s="30">
        <v>0</v>
      </c>
      <c r="AT22" s="30">
        <v>0</v>
      </c>
      <c r="AU22" s="30">
        <v>0</v>
      </c>
      <c r="AV22" s="30">
        <v>0</v>
      </c>
      <c r="AW22" s="30"/>
      <c r="AX22" s="30"/>
      <c r="AY22" s="33">
        <f t="shared" si="4"/>
        <v>224378</v>
      </c>
      <c r="AZ22" s="7">
        <f t="shared" si="0"/>
        <v>0</v>
      </c>
      <c r="BA22" s="32">
        <f t="shared" si="1"/>
        <v>123046</v>
      </c>
      <c r="BB22" s="33">
        <f t="shared" si="5"/>
        <v>224378</v>
      </c>
      <c r="BD22" s="24" t="b">
        <f t="shared" si="2"/>
        <v>1</v>
      </c>
      <c r="BE22" s="34">
        <f>BB22-K22-R22</f>
        <v>0</v>
      </c>
    </row>
    <row r="23" spans="2:57" hidden="1" outlineLevel="1" x14ac:dyDescent="0.25">
      <c r="B23" s="35" t="s">
        <v>71</v>
      </c>
      <c r="C23" s="35"/>
      <c r="D23" s="46" t="s">
        <v>82</v>
      </c>
      <c r="E23" s="36"/>
      <c r="F23" s="35"/>
      <c r="G23" s="35"/>
      <c r="H23" s="35"/>
      <c r="I23" s="35"/>
      <c r="J23" s="37"/>
      <c r="K23" s="37"/>
      <c r="L23" s="37" t="s">
        <v>83</v>
      </c>
      <c r="M23" s="37"/>
      <c r="N23" s="38">
        <f t="shared" si="6"/>
        <v>4.0570000000000004</v>
      </c>
      <c r="O23" s="38">
        <v>4.0570000000000004</v>
      </c>
      <c r="P23" s="38">
        <f>$P$4</f>
        <v>0</v>
      </c>
      <c r="Q23" s="38" t="s">
        <v>32</v>
      </c>
      <c r="R23" s="39">
        <v>1758.2300000000002</v>
      </c>
      <c r="S23" s="39">
        <v>2108.35</v>
      </c>
      <c r="T23" s="40">
        <f t="shared" si="3"/>
        <v>3866.58</v>
      </c>
      <c r="U23" s="40">
        <f>SUM(U22:$AV22)*$N23/100</f>
        <v>8515.7241400000003</v>
      </c>
      <c r="V23" s="40">
        <f>SUM(V22:$AV22)*$N23/100</f>
        <v>7928.4328200000009</v>
      </c>
      <c r="W23" s="40">
        <f>SUM(W22:$AV22)*$N23/100</f>
        <v>7341.1415000000006</v>
      </c>
      <c r="X23" s="40">
        <f>SUM(X22:$AV22)*$N23/100</f>
        <v>6753.8501800000004</v>
      </c>
      <c r="Y23" s="40">
        <f>SUM(Y22:$AV22)*$N23/100</f>
        <v>6166.558860000001</v>
      </c>
      <c r="Z23" s="40">
        <f>SUM(Z22:$AV22)*$N23/100</f>
        <v>5579.2675400000007</v>
      </c>
      <c r="AA23" s="40">
        <f>SUM(AA22:$AV22)*$N23/100</f>
        <v>4991.9762200000005</v>
      </c>
      <c r="AB23" s="40">
        <f>SUM(AB22:$AV22)*$N23/100</f>
        <v>4404.6849000000002</v>
      </c>
      <c r="AC23" s="40">
        <f>SUM(AC22:$AV22)*$N23/100</f>
        <v>3817.3935799999999</v>
      </c>
      <c r="AD23" s="40">
        <f>SUM(AD22:$AV22)*$N23/100</f>
        <v>3230.1022600000001</v>
      </c>
      <c r="AE23" s="40">
        <f>SUM(AE22:$AV22)*$N23/100</f>
        <v>2642.8109400000003</v>
      </c>
      <c r="AF23" s="40">
        <f>SUM(AF22:$AV22)*$N23/100</f>
        <v>2055.5196200000005</v>
      </c>
      <c r="AG23" s="40">
        <f>SUM(AG22:$AV22)*$N23/100</f>
        <v>1468.2283000000002</v>
      </c>
      <c r="AH23" s="40">
        <f>SUM(AH22:$AV22)*$N23/100</f>
        <v>880.93698000000006</v>
      </c>
      <c r="AI23" s="40">
        <f>SUM(AI22:$AV22)*$N23/100</f>
        <v>293.64566000000002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v>0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0</v>
      </c>
      <c r="AW23" s="40"/>
      <c r="AX23" s="40"/>
      <c r="AY23" s="43">
        <f t="shared" si="4"/>
        <v>69936.853499999997</v>
      </c>
      <c r="AZ23" s="7">
        <f t="shared" si="0"/>
        <v>0</v>
      </c>
      <c r="BA23" s="42">
        <f t="shared" si="1"/>
        <v>23785.298459999995</v>
      </c>
      <c r="BB23" s="43">
        <f t="shared" si="5"/>
        <v>69936.853499999997</v>
      </c>
      <c r="BD23" s="24" t="b">
        <f t="shared" si="2"/>
        <v>1</v>
      </c>
    </row>
    <row r="24" spans="2:57" s="24" customFormat="1" hidden="1" outlineLevel="1" x14ac:dyDescent="0.25">
      <c r="B24" s="25" t="s">
        <v>71</v>
      </c>
      <c r="C24" s="25">
        <v>10</v>
      </c>
      <c r="D24" s="25" t="s">
        <v>84</v>
      </c>
      <c r="E24" s="26" t="s">
        <v>85</v>
      </c>
      <c r="F24" s="25" t="s">
        <v>86</v>
      </c>
      <c r="G24" s="109" t="s">
        <v>80</v>
      </c>
      <c r="H24" s="109" t="s">
        <v>87</v>
      </c>
      <c r="I24" s="109" t="s">
        <v>29</v>
      </c>
      <c r="J24" s="110">
        <v>55899</v>
      </c>
      <c r="K24" s="27">
        <v>17888</v>
      </c>
      <c r="L24" s="27"/>
      <c r="M24" s="27"/>
      <c r="N24" s="28"/>
      <c r="O24" s="28"/>
      <c r="P24" s="28"/>
      <c r="Q24" s="28" t="s">
        <v>30</v>
      </c>
      <c r="R24" s="29">
        <v>4472</v>
      </c>
      <c r="S24" s="29">
        <v>4472</v>
      </c>
      <c r="T24" s="30">
        <f t="shared" si="3"/>
        <v>8944</v>
      </c>
      <c r="U24" s="30">
        <v>8944</v>
      </c>
      <c r="V24" s="30">
        <v>4472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G24" s="30">
        <v>0</v>
      </c>
      <c r="AH24" s="30">
        <v>0</v>
      </c>
      <c r="AI24" s="30">
        <v>0</v>
      </c>
      <c r="AJ24" s="30">
        <v>0</v>
      </c>
      <c r="AK24" s="30">
        <v>0</v>
      </c>
      <c r="AL24" s="30">
        <v>0</v>
      </c>
      <c r="AM24" s="30">
        <v>0</v>
      </c>
      <c r="AN24" s="30">
        <v>0</v>
      </c>
      <c r="AO24" s="30">
        <v>0</v>
      </c>
      <c r="AP24" s="30">
        <v>0</v>
      </c>
      <c r="AQ24" s="30">
        <v>0</v>
      </c>
      <c r="AR24" s="30">
        <v>0</v>
      </c>
      <c r="AS24" s="30">
        <v>0</v>
      </c>
      <c r="AT24" s="30">
        <v>0</v>
      </c>
      <c r="AU24" s="30">
        <v>0</v>
      </c>
      <c r="AV24" s="30">
        <v>0</v>
      </c>
      <c r="AW24" s="30"/>
      <c r="AX24" s="30"/>
      <c r="AY24" s="33">
        <f t="shared" si="4"/>
        <v>22360</v>
      </c>
      <c r="AZ24" s="7">
        <f t="shared" si="0"/>
        <v>0</v>
      </c>
      <c r="BA24" s="32">
        <f t="shared" si="1"/>
        <v>0</v>
      </c>
      <c r="BB24" s="33">
        <f t="shared" si="5"/>
        <v>22360</v>
      </c>
      <c r="BD24" s="24" t="b">
        <f t="shared" si="2"/>
        <v>1</v>
      </c>
      <c r="BE24" s="34">
        <f>BB24-K24-R24</f>
        <v>0</v>
      </c>
    </row>
    <row r="25" spans="2:57" hidden="1" outlineLevel="1" x14ac:dyDescent="0.25">
      <c r="B25" s="35" t="s">
        <v>71</v>
      </c>
      <c r="C25" s="35"/>
      <c r="D25" s="46" t="s">
        <v>88</v>
      </c>
      <c r="E25" s="36"/>
      <c r="F25" s="35"/>
      <c r="G25" s="35"/>
      <c r="H25" s="35"/>
      <c r="I25" s="35"/>
      <c r="J25" s="37"/>
      <c r="K25" s="37"/>
      <c r="L25" s="37" t="s">
        <v>83</v>
      </c>
      <c r="M25" s="37"/>
      <c r="N25" s="38">
        <f t="shared" si="6"/>
        <v>4.0570000000000004</v>
      </c>
      <c r="O25" s="38">
        <v>4.0570000000000004</v>
      </c>
      <c r="P25" s="38">
        <f>$P$4</f>
        <v>0</v>
      </c>
      <c r="Q25" s="38" t="s">
        <v>32</v>
      </c>
      <c r="R25" s="39">
        <v>165.95999999999998</v>
      </c>
      <c r="S25" s="39">
        <v>171.43</v>
      </c>
      <c r="T25" s="40">
        <f t="shared" si="3"/>
        <v>337.39</v>
      </c>
      <c r="U25" s="40">
        <f>SUM(U24:$AV24)*$N25/100</f>
        <v>544.28712000000007</v>
      </c>
      <c r="V25" s="40">
        <f>SUM(V24:$AV24)*$N25/100</f>
        <v>181.42904000000001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0">
        <v>0</v>
      </c>
      <c r="AO25" s="40">
        <v>0</v>
      </c>
      <c r="AP25" s="40"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0</v>
      </c>
      <c r="AW25" s="40"/>
      <c r="AX25" s="40"/>
      <c r="AY25" s="43">
        <f t="shared" si="4"/>
        <v>1063.10616</v>
      </c>
      <c r="AZ25" s="7">
        <f t="shared" si="0"/>
        <v>0</v>
      </c>
      <c r="BA25" s="42">
        <f t="shared" si="1"/>
        <v>0</v>
      </c>
      <c r="BB25" s="43">
        <f t="shared" si="5"/>
        <v>1063.10616</v>
      </c>
      <c r="BD25" s="24" t="b">
        <f t="shared" si="2"/>
        <v>1</v>
      </c>
    </row>
    <row r="26" spans="2:57" s="24" customFormat="1" hidden="1" outlineLevel="1" x14ac:dyDescent="0.25">
      <c r="B26" s="25" t="s">
        <v>71</v>
      </c>
      <c r="C26" s="25">
        <v>11</v>
      </c>
      <c r="D26" s="25" t="s">
        <v>89</v>
      </c>
      <c r="E26" s="26" t="s">
        <v>90</v>
      </c>
      <c r="F26" s="25" t="s">
        <v>91</v>
      </c>
      <c r="G26" s="109" t="s">
        <v>80</v>
      </c>
      <c r="H26" s="109" t="s">
        <v>92</v>
      </c>
      <c r="I26" s="109" t="s">
        <v>29</v>
      </c>
      <c r="J26" s="110">
        <v>49472</v>
      </c>
      <c r="K26" s="27">
        <v>14800</v>
      </c>
      <c r="L26" s="27"/>
      <c r="M26" s="27"/>
      <c r="N26" s="28"/>
      <c r="O26" s="28"/>
      <c r="P26" s="28"/>
      <c r="Q26" s="28" t="s">
        <v>30</v>
      </c>
      <c r="R26" s="29">
        <v>740</v>
      </c>
      <c r="S26" s="29">
        <v>740</v>
      </c>
      <c r="T26" s="30">
        <f t="shared" si="3"/>
        <v>1480</v>
      </c>
      <c r="U26" s="30">
        <v>1480</v>
      </c>
      <c r="V26" s="30">
        <v>1480</v>
      </c>
      <c r="W26" s="30">
        <v>1480</v>
      </c>
      <c r="X26" s="30">
        <v>1480</v>
      </c>
      <c r="Y26" s="30">
        <v>1480</v>
      </c>
      <c r="Z26" s="30">
        <v>1480</v>
      </c>
      <c r="AA26" s="30">
        <v>1480</v>
      </c>
      <c r="AB26" s="30">
        <v>1480</v>
      </c>
      <c r="AC26" s="30">
        <v>1480</v>
      </c>
      <c r="AD26" s="30">
        <v>740</v>
      </c>
      <c r="AE26" s="30">
        <v>0</v>
      </c>
      <c r="AF26" s="30">
        <v>0</v>
      </c>
      <c r="AG26" s="30">
        <v>0</v>
      </c>
      <c r="AH26" s="30">
        <v>0</v>
      </c>
      <c r="AI26" s="30">
        <v>0</v>
      </c>
      <c r="AJ26" s="30">
        <v>0</v>
      </c>
      <c r="AK26" s="30">
        <v>0</v>
      </c>
      <c r="AL26" s="30">
        <v>0</v>
      </c>
      <c r="AM26" s="30">
        <v>0</v>
      </c>
      <c r="AN26" s="30">
        <v>0</v>
      </c>
      <c r="AO26" s="30">
        <v>0</v>
      </c>
      <c r="AP26" s="30">
        <v>0</v>
      </c>
      <c r="AQ26" s="30">
        <v>0</v>
      </c>
      <c r="AR26" s="30">
        <v>0</v>
      </c>
      <c r="AS26" s="30">
        <v>0</v>
      </c>
      <c r="AT26" s="30">
        <v>0</v>
      </c>
      <c r="AU26" s="30">
        <v>0</v>
      </c>
      <c r="AV26" s="30">
        <v>0</v>
      </c>
      <c r="AW26" s="30"/>
      <c r="AX26" s="30"/>
      <c r="AY26" s="33">
        <f t="shared" si="4"/>
        <v>15540</v>
      </c>
      <c r="AZ26" s="7">
        <f t="shared" si="0"/>
        <v>0</v>
      </c>
      <c r="BA26" s="32">
        <f t="shared" si="1"/>
        <v>5180</v>
      </c>
      <c r="BB26" s="33">
        <f t="shared" si="5"/>
        <v>15540</v>
      </c>
      <c r="BD26" s="24" t="b">
        <f t="shared" si="2"/>
        <v>1</v>
      </c>
      <c r="BE26" s="34">
        <f>BB26-K26-R26</f>
        <v>0</v>
      </c>
    </row>
    <row r="27" spans="2:57" hidden="1" outlineLevel="1" x14ac:dyDescent="0.25">
      <c r="B27" s="35" t="s">
        <v>71</v>
      </c>
      <c r="C27" s="35"/>
      <c r="D27" s="46" t="s">
        <v>93</v>
      </c>
      <c r="E27" s="36"/>
      <c r="F27" s="35"/>
      <c r="G27" s="35"/>
      <c r="H27" s="35"/>
      <c r="I27" s="35"/>
      <c r="J27" s="37"/>
      <c r="K27" s="37"/>
      <c r="L27" s="37" t="s">
        <v>83</v>
      </c>
      <c r="M27" s="37"/>
      <c r="N27" s="38">
        <f t="shared" si="6"/>
        <v>4.0570000000000004</v>
      </c>
      <c r="O27" s="38">
        <v>4.0570000000000004</v>
      </c>
      <c r="P27" s="38">
        <f>$P$4</f>
        <v>0</v>
      </c>
      <c r="Q27" s="38" t="s">
        <v>32</v>
      </c>
      <c r="R27" s="39">
        <v>121.18</v>
      </c>
      <c r="S27" s="39">
        <v>143.56</v>
      </c>
      <c r="T27" s="40">
        <f t="shared" si="3"/>
        <v>264.74</v>
      </c>
      <c r="U27" s="40">
        <f>SUM(U26:$AV26)*$N27/100</f>
        <v>570.41420000000005</v>
      </c>
      <c r="V27" s="40">
        <f>SUM(V26:$AV26)*$N27/100</f>
        <v>510.37060000000002</v>
      </c>
      <c r="W27" s="40">
        <f>SUM(W26:$AV26)*$N27/100</f>
        <v>450.32700000000006</v>
      </c>
      <c r="X27" s="40">
        <f>SUM(X26:$AV26)*$N27/100</f>
        <v>390.28340000000003</v>
      </c>
      <c r="Y27" s="40">
        <f>SUM(Y26:$AV26)*$N27/100</f>
        <v>330.23980000000006</v>
      </c>
      <c r="Z27" s="40">
        <f>SUM(Z26:$AV26)*$N27/100</f>
        <v>270.19620000000003</v>
      </c>
      <c r="AA27" s="40">
        <f>SUM(AA26:$AV26)*$N27/100</f>
        <v>210.15260000000001</v>
      </c>
      <c r="AB27" s="40">
        <f>SUM(AB26:$AV26)*$N27/100</f>
        <v>150.10900000000001</v>
      </c>
      <c r="AC27" s="40">
        <f>SUM(AC26:$AV26)*$N27/100</f>
        <v>90.065400000000011</v>
      </c>
      <c r="AD27" s="40">
        <f>SUM(AD26:$AV26)*$N27/100</f>
        <v>30.021800000000002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0">
        <v>0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0</v>
      </c>
      <c r="AW27" s="40"/>
      <c r="AX27" s="40"/>
      <c r="AY27" s="43">
        <f t="shared" si="4"/>
        <v>3266.9199999999996</v>
      </c>
      <c r="AZ27" s="7">
        <f t="shared" si="0"/>
        <v>0</v>
      </c>
      <c r="BA27" s="42">
        <f t="shared" si="1"/>
        <v>480.34880000000004</v>
      </c>
      <c r="BB27" s="43">
        <f t="shared" si="5"/>
        <v>3266.92</v>
      </c>
      <c r="BD27" s="24" t="b">
        <f t="shared" si="2"/>
        <v>1</v>
      </c>
    </row>
    <row r="28" spans="2:57" s="24" customFormat="1" hidden="1" outlineLevel="1" x14ac:dyDescent="0.25">
      <c r="B28" s="25" t="s">
        <v>71</v>
      </c>
      <c r="C28" s="25">
        <v>12</v>
      </c>
      <c r="D28" s="25" t="s">
        <v>94</v>
      </c>
      <c r="E28" s="26" t="s">
        <v>95</v>
      </c>
      <c r="F28" s="25" t="s">
        <v>96</v>
      </c>
      <c r="G28" s="109" t="s">
        <v>80</v>
      </c>
      <c r="H28" s="109" t="s">
        <v>81</v>
      </c>
      <c r="I28" s="109" t="s">
        <v>29</v>
      </c>
      <c r="J28" s="110">
        <v>238897.15</v>
      </c>
      <c r="K28" s="27">
        <v>159000</v>
      </c>
      <c r="L28" s="27"/>
      <c r="M28" s="27"/>
      <c r="N28" s="28"/>
      <c r="O28" s="28"/>
      <c r="P28" s="28"/>
      <c r="Q28" s="28" t="s">
        <v>30</v>
      </c>
      <c r="R28" s="29">
        <v>5300</v>
      </c>
      <c r="S28" s="29">
        <v>5300</v>
      </c>
      <c r="T28" s="30">
        <f t="shared" si="3"/>
        <v>10600</v>
      </c>
      <c r="U28" s="30">
        <v>10600</v>
      </c>
      <c r="V28" s="30">
        <v>10600</v>
      </c>
      <c r="W28" s="30">
        <v>10600</v>
      </c>
      <c r="X28" s="30">
        <v>10600</v>
      </c>
      <c r="Y28" s="30">
        <v>10600</v>
      </c>
      <c r="Z28" s="30">
        <v>10600</v>
      </c>
      <c r="AA28" s="30">
        <v>10600</v>
      </c>
      <c r="AB28" s="30">
        <v>10600</v>
      </c>
      <c r="AC28" s="30">
        <v>10600</v>
      </c>
      <c r="AD28" s="30">
        <v>10600</v>
      </c>
      <c r="AE28" s="30">
        <v>10600</v>
      </c>
      <c r="AF28" s="30">
        <v>10600</v>
      </c>
      <c r="AG28" s="30">
        <v>10600</v>
      </c>
      <c r="AH28" s="30">
        <v>10600</v>
      </c>
      <c r="AI28" s="30">
        <v>5300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/>
      <c r="AX28" s="30"/>
      <c r="AY28" s="33">
        <f t="shared" si="4"/>
        <v>164300</v>
      </c>
      <c r="AZ28" s="7">
        <f t="shared" si="0"/>
        <v>0</v>
      </c>
      <c r="BA28" s="32">
        <f t="shared" si="1"/>
        <v>90100</v>
      </c>
      <c r="BB28" s="33">
        <f t="shared" si="5"/>
        <v>164300</v>
      </c>
      <c r="BD28" s="24" t="b">
        <f t="shared" si="2"/>
        <v>1</v>
      </c>
      <c r="BE28" s="34">
        <f>BB28-K28-R28</f>
        <v>0</v>
      </c>
    </row>
    <row r="29" spans="2:57" hidden="1" outlineLevel="1" x14ac:dyDescent="0.25">
      <c r="B29" s="35" t="s">
        <v>71</v>
      </c>
      <c r="C29" s="35"/>
      <c r="D29" s="46" t="s">
        <v>97</v>
      </c>
      <c r="E29" s="36"/>
      <c r="F29" s="35"/>
      <c r="G29" s="35"/>
      <c r="H29" s="35"/>
      <c r="I29" s="35"/>
      <c r="J29" s="37"/>
      <c r="K29" s="37"/>
      <c r="L29" s="37" t="s">
        <v>83</v>
      </c>
      <c r="M29" s="37"/>
      <c r="N29" s="38">
        <f t="shared" si="6"/>
        <v>4.0570000000000004</v>
      </c>
      <c r="O29" s="38">
        <v>4.0570000000000004</v>
      </c>
      <c r="P29" s="38">
        <f>$P$4</f>
        <v>0</v>
      </c>
      <c r="Q29" s="38" t="s">
        <v>32</v>
      </c>
      <c r="R29" s="39">
        <v>1287.47</v>
      </c>
      <c r="S29" s="39">
        <v>1543.82</v>
      </c>
      <c r="T29" s="40">
        <f t="shared" si="3"/>
        <v>2831.29</v>
      </c>
      <c r="U29" s="40">
        <f>SUM(U28:$AV28)*$N29/100</f>
        <v>6235.6090000000004</v>
      </c>
      <c r="V29" s="40">
        <f>SUM(V28:$AV28)*$N29/100</f>
        <v>5805.5670000000009</v>
      </c>
      <c r="W29" s="40">
        <f>SUM(W28:$AV28)*$N29/100</f>
        <v>5375.5249999999996</v>
      </c>
      <c r="X29" s="40">
        <f>SUM(X28:$AV28)*$N29/100</f>
        <v>4945.4830000000002</v>
      </c>
      <c r="Y29" s="40">
        <f>SUM(Y28:$AV28)*$N29/100</f>
        <v>4515.4410000000007</v>
      </c>
      <c r="Z29" s="40">
        <f>SUM(Z28:$AV28)*$N29/100</f>
        <v>4085.3990000000003</v>
      </c>
      <c r="AA29" s="40">
        <f>SUM(AA28:$AV28)*$N29/100</f>
        <v>3655.357</v>
      </c>
      <c r="AB29" s="40">
        <f>SUM(AB28:$AV28)*$N29/100</f>
        <v>3225.3150000000005</v>
      </c>
      <c r="AC29" s="40">
        <f>SUM(AC28:$AV28)*$N29/100</f>
        <v>2795.2730000000006</v>
      </c>
      <c r="AD29" s="40">
        <f>SUM(AD28:$AV28)*$N29/100</f>
        <v>2365.2310000000002</v>
      </c>
      <c r="AE29" s="40">
        <f>SUM(AE28:$AV28)*$N29/100</f>
        <v>1935.1890000000003</v>
      </c>
      <c r="AF29" s="40">
        <f>SUM(AF28:$AV28)*$N29/100</f>
        <v>1505.1470000000002</v>
      </c>
      <c r="AG29" s="40">
        <f>SUM(AG28:$AV28)*$N29/100</f>
        <v>1075.1050000000002</v>
      </c>
      <c r="AH29" s="40">
        <f>SUM(AH28:$AV28)*$N29/100</f>
        <v>645.06299999999999</v>
      </c>
      <c r="AI29" s="40">
        <f>SUM(AI28:$AV28)*$N29/100</f>
        <v>215.02100000000002</v>
      </c>
      <c r="AJ29" s="40">
        <v>0</v>
      </c>
      <c r="AK29" s="40">
        <v>0</v>
      </c>
      <c r="AL29" s="40">
        <v>0</v>
      </c>
      <c r="AM29" s="40">
        <v>0</v>
      </c>
      <c r="AN29" s="40">
        <v>0</v>
      </c>
      <c r="AO29" s="40">
        <v>0</v>
      </c>
      <c r="AP29" s="40">
        <v>0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40">
        <v>0</v>
      </c>
      <c r="AW29" s="40"/>
      <c r="AX29" s="40"/>
      <c r="AY29" s="43">
        <f t="shared" si="4"/>
        <v>51211.015000000007</v>
      </c>
      <c r="AZ29" s="7">
        <f t="shared" si="0"/>
        <v>0</v>
      </c>
      <c r="BA29" s="42">
        <f t="shared" si="1"/>
        <v>17416.701000000001</v>
      </c>
      <c r="BB29" s="43">
        <f t="shared" si="5"/>
        <v>51211.014999999999</v>
      </c>
      <c r="BD29" s="24" t="b">
        <f t="shared" si="2"/>
        <v>1</v>
      </c>
    </row>
    <row r="30" spans="2:57" s="24" customFormat="1" hidden="1" outlineLevel="1" x14ac:dyDescent="0.25">
      <c r="B30" s="25" t="s">
        <v>71</v>
      </c>
      <c r="C30" s="25">
        <v>13</v>
      </c>
      <c r="D30" s="25" t="s">
        <v>98</v>
      </c>
      <c r="E30" s="26" t="s">
        <v>99</v>
      </c>
      <c r="F30" s="25" t="s">
        <v>100</v>
      </c>
      <c r="G30" s="109" t="s">
        <v>101</v>
      </c>
      <c r="H30" s="109" t="s">
        <v>102</v>
      </c>
      <c r="I30" s="109" t="s">
        <v>29</v>
      </c>
      <c r="J30" s="110">
        <v>34291</v>
      </c>
      <c r="K30" s="27">
        <v>17740</v>
      </c>
      <c r="L30" s="27"/>
      <c r="M30" s="27"/>
      <c r="N30" s="28"/>
      <c r="O30" s="28"/>
      <c r="P30" s="28"/>
      <c r="Q30" s="28" t="s">
        <v>30</v>
      </c>
      <c r="R30" s="29">
        <v>1842</v>
      </c>
      <c r="S30" s="29">
        <v>1774</v>
      </c>
      <c r="T30" s="30">
        <f t="shared" si="3"/>
        <v>3616</v>
      </c>
      <c r="U30" s="30">
        <v>3548</v>
      </c>
      <c r="V30" s="30">
        <v>3548</v>
      </c>
      <c r="W30" s="30">
        <v>3548</v>
      </c>
      <c r="X30" s="30">
        <v>3548</v>
      </c>
      <c r="Y30" s="30">
        <v>1774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30">
        <v>0</v>
      </c>
      <c r="AG30" s="30">
        <v>0</v>
      </c>
      <c r="AH30" s="30">
        <v>0</v>
      </c>
      <c r="AI30" s="30">
        <v>0</v>
      </c>
      <c r="AJ30" s="30">
        <v>0</v>
      </c>
      <c r="AK30" s="30">
        <v>0</v>
      </c>
      <c r="AL30" s="30">
        <v>0</v>
      </c>
      <c r="AM30" s="30">
        <v>0</v>
      </c>
      <c r="AN30" s="30">
        <v>0</v>
      </c>
      <c r="AO30" s="30">
        <v>0</v>
      </c>
      <c r="AP30" s="30">
        <v>0</v>
      </c>
      <c r="AQ30" s="30">
        <v>0</v>
      </c>
      <c r="AR30" s="30">
        <v>0</v>
      </c>
      <c r="AS30" s="30">
        <v>0</v>
      </c>
      <c r="AT30" s="30">
        <v>0</v>
      </c>
      <c r="AU30" s="30">
        <v>0</v>
      </c>
      <c r="AV30" s="30">
        <v>0</v>
      </c>
      <c r="AW30" s="30"/>
      <c r="AX30" s="30"/>
      <c r="AY30" s="33">
        <f t="shared" si="4"/>
        <v>19582</v>
      </c>
      <c r="AZ30" s="7">
        <f t="shared" si="0"/>
        <v>0</v>
      </c>
      <c r="BA30" s="32">
        <f t="shared" si="1"/>
        <v>0</v>
      </c>
      <c r="BB30" s="33">
        <f t="shared" si="5"/>
        <v>19582</v>
      </c>
      <c r="BD30" s="24" t="b">
        <f t="shared" si="2"/>
        <v>1</v>
      </c>
      <c r="BE30" s="34">
        <f>BB30-K30-R30</f>
        <v>0</v>
      </c>
    </row>
    <row r="31" spans="2:57" hidden="1" outlineLevel="1" x14ac:dyDescent="0.25">
      <c r="B31" s="35" t="s">
        <v>71</v>
      </c>
      <c r="C31" s="35"/>
      <c r="D31" s="46" t="s">
        <v>103</v>
      </c>
      <c r="E31" s="36"/>
      <c r="F31" s="35"/>
      <c r="G31" s="35"/>
      <c r="H31" s="35"/>
      <c r="I31" s="35"/>
      <c r="J31" s="37"/>
      <c r="K31" s="37"/>
      <c r="L31" s="37" t="s">
        <v>104</v>
      </c>
      <c r="M31" s="37"/>
      <c r="N31" s="38">
        <f t="shared" si="6"/>
        <v>4.415</v>
      </c>
      <c r="O31" s="38">
        <v>4.415</v>
      </c>
      <c r="P31" s="38">
        <f>$P$4</f>
        <v>0</v>
      </c>
      <c r="Q31" s="38" t="s">
        <v>32</v>
      </c>
      <c r="R31" s="39">
        <v>163.44</v>
      </c>
      <c r="S31" s="39">
        <v>172.63</v>
      </c>
      <c r="T31" s="40">
        <f t="shared" si="3"/>
        <v>336.07</v>
      </c>
      <c r="U31" s="40">
        <f>SUM(U30:$AV30)*$N31/100</f>
        <v>704.89890000000003</v>
      </c>
      <c r="V31" s="40">
        <f>SUM(V30:$AV30)*$N31/100</f>
        <v>548.25469999999996</v>
      </c>
      <c r="W31" s="40">
        <f>SUM(W30:$AV30)*$N31/100</f>
        <v>391.6105</v>
      </c>
      <c r="X31" s="40">
        <f>SUM(X30:$AV30)*$N31/100</f>
        <v>234.96630000000002</v>
      </c>
      <c r="Y31" s="40">
        <f>SUM(Y30:$AV30)*$N31/100</f>
        <v>78.322100000000006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</v>
      </c>
      <c r="AM31" s="40">
        <v>0</v>
      </c>
      <c r="AN31" s="40">
        <v>0</v>
      </c>
      <c r="AO31" s="40">
        <v>0</v>
      </c>
      <c r="AP31" s="40">
        <v>0</v>
      </c>
      <c r="AQ31" s="40">
        <v>0</v>
      </c>
      <c r="AR31" s="40">
        <v>0</v>
      </c>
      <c r="AS31" s="40">
        <v>0</v>
      </c>
      <c r="AT31" s="40">
        <v>0</v>
      </c>
      <c r="AU31" s="40">
        <v>0</v>
      </c>
      <c r="AV31" s="40">
        <v>0</v>
      </c>
      <c r="AW31" s="40"/>
      <c r="AX31" s="40"/>
      <c r="AY31" s="43">
        <f t="shared" si="4"/>
        <v>2294.1224999999999</v>
      </c>
      <c r="AZ31" s="7">
        <f t="shared" si="0"/>
        <v>0</v>
      </c>
      <c r="BA31" s="42">
        <f t="shared" si="1"/>
        <v>0</v>
      </c>
      <c r="BB31" s="43">
        <f t="shared" si="5"/>
        <v>2294.1224999999999</v>
      </c>
      <c r="BD31" s="24" t="b">
        <f t="shared" si="2"/>
        <v>1</v>
      </c>
    </row>
    <row r="32" spans="2:57" s="24" customFormat="1" hidden="1" outlineLevel="1" x14ac:dyDescent="0.25">
      <c r="B32" s="25" t="s">
        <v>71</v>
      </c>
      <c r="C32" s="25">
        <v>14</v>
      </c>
      <c r="D32" s="25" t="s">
        <v>376</v>
      </c>
      <c r="E32" s="26" t="s">
        <v>105</v>
      </c>
      <c r="F32" s="25" t="s">
        <v>106</v>
      </c>
      <c r="G32" s="109" t="s">
        <v>107</v>
      </c>
      <c r="H32" s="109" t="s">
        <v>108</v>
      </c>
      <c r="I32" s="109" t="s">
        <v>29</v>
      </c>
      <c r="J32" s="110">
        <v>2609698.31</v>
      </c>
      <c r="K32" s="27">
        <v>2374239.31</v>
      </c>
      <c r="L32" s="27"/>
      <c r="M32" s="27"/>
      <c r="N32" s="28"/>
      <c r="O32" s="28"/>
      <c r="P32" s="28"/>
      <c r="Q32" s="28" t="s">
        <v>30</v>
      </c>
      <c r="R32" s="29">
        <v>47100</v>
      </c>
      <c r="S32" s="29">
        <v>47100</v>
      </c>
      <c r="T32" s="30">
        <f t="shared" si="3"/>
        <v>94200</v>
      </c>
      <c r="U32" s="30">
        <v>94200</v>
      </c>
      <c r="V32" s="30">
        <v>94200</v>
      </c>
      <c r="W32" s="30">
        <v>94200</v>
      </c>
      <c r="X32" s="30">
        <v>94200</v>
      </c>
      <c r="Y32" s="30">
        <v>94200</v>
      </c>
      <c r="Z32" s="30">
        <v>94200</v>
      </c>
      <c r="AA32" s="30">
        <v>94200</v>
      </c>
      <c r="AB32" s="30">
        <v>94200</v>
      </c>
      <c r="AC32" s="30">
        <v>94200</v>
      </c>
      <c r="AD32" s="30">
        <v>94200</v>
      </c>
      <c r="AE32" s="30">
        <v>94200</v>
      </c>
      <c r="AF32" s="30">
        <v>94200</v>
      </c>
      <c r="AG32" s="30">
        <v>94200</v>
      </c>
      <c r="AH32" s="30">
        <v>94200</v>
      </c>
      <c r="AI32" s="30">
        <v>94200</v>
      </c>
      <c r="AJ32" s="30">
        <v>94200</v>
      </c>
      <c r="AK32" s="30">
        <v>94200</v>
      </c>
      <c r="AL32" s="30">
        <v>94200</v>
      </c>
      <c r="AM32" s="30">
        <v>94200</v>
      </c>
      <c r="AN32" s="30">
        <v>94200</v>
      </c>
      <c r="AO32" s="30">
        <v>94200</v>
      </c>
      <c r="AP32" s="30">
        <v>94200</v>
      </c>
      <c r="AQ32" s="30">
        <v>94200</v>
      </c>
      <c r="AR32" s="30">
        <v>94200</v>
      </c>
      <c r="AS32" s="30">
        <v>66339.31</v>
      </c>
      <c r="AT32" s="30">
        <v>0</v>
      </c>
      <c r="AU32" s="30">
        <v>0</v>
      </c>
      <c r="AV32" s="30">
        <v>0</v>
      </c>
      <c r="AW32" s="30"/>
      <c r="AX32" s="30"/>
      <c r="AY32" s="33">
        <f t="shared" si="4"/>
        <v>2421339.31</v>
      </c>
      <c r="AZ32" s="7">
        <f t="shared" si="0"/>
        <v>0</v>
      </c>
      <c r="BA32" s="32">
        <f t="shared" si="1"/>
        <v>1761939.31</v>
      </c>
      <c r="BB32" s="33">
        <f t="shared" si="5"/>
        <v>2421339.31</v>
      </c>
      <c r="BD32" s="24" t="b">
        <f t="shared" si="2"/>
        <v>1</v>
      </c>
      <c r="BE32" s="34">
        <f>BB32-K32-R32</f>
        <v>0</v>
      </c>
    </row>
    <row r="33" spans="2:57" hidden="1" outlineLevel="1" x14ac:dyDescent="0.25">
      <c r="B33" s="35" t="s">
        <v>71</v>
      </c>
      <c r="C33" s="35"/>
      <c r="D33" s="46" t="s">
        <v>377</v>
      </c>
      <c r="E33" s="36"/>
      <c r="F33" s="35"/>
      <c r="G33" s="35"/>
      <c r="H33" s="35"/>
      <c r="I33" s="35"/>
      <c r="J33" s="37"/>
      <c r="K33" s="37"/>
      <c r="L33" s="37" t="s">
        <v>109</v>
      </c>
      <c r="M33" s="37"/>
      <c r="N33" s="38">
        <f t="shared" si="6"/>
        <v>4.3639999999999999</v>
      </c>
      <c r="O33" s="38">
        <v>4.3639999999999999</v>
      </c>
      <c r="P33" s="38">
        <f>$P$4</f>
        <v>0</v>
      </c>
      <c r="Q33" s="38" t="s">
        <v>32</v>
      </c>
      <c r="R33" s="39">
        <v>22429.32</v>
      </c>
      <c r="S33" s="39">
        <v>19021.490000000002</v>
      </c>
      <c r="T33" s="40">
        <f t="shared" si="3"/>
        <v>41450.81</v>
      </c>
      <c r="U33" s="40">
        <f>SUM(U32:$AV32)*$N33/100</f>
        <v>101556.35948839999</v>
      </c>
      <c r="V33" s="40">
        <f>SUM(V32:$AV32)*$N33/100</f>
        <v>97445.471488400013</v>
      </c>
      <c r="W33" s="40">
        <f>SUM(W32:$AV32)*$N33/100</f>
        <v>93334.583488400007</v>
      </c>
      <c r="X33" s="40">
        <f>SUM(X32:$AV32)*$N33/100</f>
        <v>89223.695488400001</v>
      </c>
      <c r="Y33" s="40">
        <f>SUM(Y32:$AV32)*$N33/100</f>
        <v>85112.807488400009</v>
      </c>
      <c r="Z33" s="40">
        <f>SUM(Z32:$AV32)*$N33/100</f>
        <v>81001.919488400003</v>
      </c>
      <c r="AA33" s="40">
        <f>SUM(AA32:$AV32)*$N33/100</f>
        <v>76891.031488399996</v>
      </c>
      <c r="AB33" s="40">
        <f>SUM(AB32:$AV32)*$N33/100</f>
        <v>72780.143488400005</v>
      </c>
      <c r="AC33" s="40">
        <f>SUM(AC32:$AV32)*$N33/100</f>
        <v>68669.255488399998</v>
      </c>
      <c r="AD33" s="40">
        <f>SUM(AD32:$AV32)*$N33/100</f>
        <v>64558.367488400007</v>
      </c>
      <c r="AE33" s="40">
        <f>SUM(AE32:$AV32)*$N33/100</f>
        <v>60447.4794884</v>
      </c>
      <c r="AF33" s="40">
        <f>SUM(AF32:$AV32)*$N33/100</f>
        <v>56336.591488400001</v>
      </c>
      <c r="AG33" s="40">
        <f>SUM(AG32:$AV32)*$N33/100</f>
        <v>52225.703488400002</v>
      </c>
      <c r="AH33" s="40">
        <f>SUM(AH32:$AV32)*$N33/100</f>
        <v>48114.815488400003</v>
      </c>
      <c r="AI33" s="40">
        <f>SUM(AI32:$AV32)*$N33/100</f>
        <v>44003.927488400004</v>
      </c>
      <c r="AJ33" s="40">
        <f>SUM(AJ32:$AV32)*$N33/100</f>
        <v>39893.039488400005</v>
      </c>
      <c r="AK33" s="40">
        <f>SUM(AK32:$AV32)*$N33/100</f>
        <v>35782.151488399999</v>
      </c>
      <c r="AL33" s="40">
        <f>SUM(AL32:$AV32)*$N33/100</f>
        <v>31671.2634884</v>
      </c>
      <c r="AM33" s="40">
        <f>SUM(AM32:$AV32)*$N33/100</f>
        <v>27560.375488400005</v>
      </c>
      <c r="AN33" s="40">
        <f>SUM(AN32:$AV32)*$N33/100</f>
        <v>23449.487488400002</v>
      </c>
      <c r="AO33" s="40">
        <f>SUM(AO32:$AV32)*$N33/100</f>
        <v>19338.599488399999</v>
      </c>
      <c r="AP33" s="40">
        <f>SUM(AP32:$AV32)*$N33/100</f>
        <v>15227.711488399998</v>
      </c>
      <c r="AQ33" s="40">
        <f>SUM(AQ32:$AV32)*$N33/100</f>
        <v>11116.823488399999</v>
      </c>
      <c r="AR33" s="40">
        <f>SUM(AR32:$AV32)*$N33/100</f>
        <v>7005.9354883999995</v>
      </c>
      <c r="AS33" s="40">
        <f>SUM(AS32:$AV32)*$N33/100</f>
        <v>2895.0474883999996</v>
      </c>
      <c r="AT33" s="40">
        <v>0</v>
      </c>
      <c r="AU33" s="40">
        <v>0</v>
      </c>
      <c r="AV33" s="40">
        <v>0</v>
      </c>
      <c r="AW33" s="40"/>
      <c r="AX33" s="40"/>
      <c r="AY33" s="43">
        <f t="shared" si="4"/>
        <v>1347093.3972100001</v>
      </c>
      <c r="AZ33" s="7">
        <f t="shared" si="0"/>
        <v>0</v>
      </c>
      <c r="BA33" s="42">
        <f t="shared" si="1"/>
        <v>757967.75027959992</v>
      </c>
      <c r="BB33" s="43">
        <f t="shared" si="5"/>
        <v>1347093.3972100001</v>
      </c>
      <c r="BD33" s="24" t="b">
        <f t="shared" si="2"/>
        <v>1</v>
      </c>
    </row>
    <row r="34" spans="2:57" s="24" customFormat="1" hidden="1" outlineLevel="1" x14ac:dyDescent="0.25">
      <c r="B34" s="25" t="s">
        <v>71</v>
      </c>
      <c r="C34" s="25">
        <v>15</v>
      </c>
      <c r="D34" s="25" t="s">
        <v>110</v>
      </c>
      <c r="E34" s="26" t="s">
        <v>111</v>
      </c>
      <c r="F34" s="25" t="s">
        <v>112</v>
      </c>
      <c r="G34" s="109" t="s">
        <v>107</v>
      </c>
      <c r="H34" s="109" t="s">
        <v>108</v>
      </c>
      <c r="I34" s="109" t="s">
        <v>29</v>
      </c>
      <c r="J34" s="110">
        <v>3496295</v>
      </c>
      <c r="K34" s="27">
        <v>3181399</v>
      </c>
      <c r="L34" s="27"/>
      <c r="M34" s="27"/>
      <c r="N34" s="28"/>
      <c r="O34" s="28"/>
      <c r="P34" s="28"/>
      <c r="Q34" s="28" t="s">
        <v>30</v>
      </c>
      <c r="R34" s="29">
        <v>62998</v>
      </c>
      <c r="S34" s="29">
        <v>62998</v>
      </c>
      <c r="T34" s="30">
        <f t="shared" si="3"/>
        <v>125996</v>
      </c>
      <c r="U34" s="30">
        <v>125996</v>
      </c>
      <c r="V34" s="30">
        <v>125996</v>
      </c>
      <c r="W34" s="30">
        <v>125996</v>
      </c>
      <c r="X34" s="30">
        <v>125996</v>
      </c>
      <c r="Y34" s="30">
        <v>125996</v>
      </c>
      <c r="Z34" s="30">
        <v>125996</v>
      </c>
      <c r="AA34" s="30">
        <v>125996</v>
      </c>
      <c r="AB34" s="30">
        <v>125996</v>
      </c>
      <c r="AC34" s="30">
        <v>125996</v>
      </c>
      <c r="AD34" s="30">
        <v>125996</v>
      </c>
      <c r="AE34" s="30">
        <v>125996</v>
      </c>
      <c r="AF34" s="30">
        <v>125996</v>
      </c>
      <c r="AG34" s="30">
        <v>125996</v>
      </c>
      <c r="AH34" s="30">
        <v>125996</v>
      </c>
      <c r="AI34" s="30">
        <v>125996</v>
      </c>
      <c r="AJ34" s="30">
        <v>125996</v>
      </c>
      <c r="AK34" s="30">
        <v>125996</v>
      </c>
      <c r="AL34" s="30">
        <v>125996</v>
      </c>
      <c r="AM34" s="30">
        <v>125996</v>
      </c>
      <c r="AN34" s="30">
        <v>125996</v>
      </c>
      <c r="AO34" s="30">
        <v>125996</v>
      </c>
      <c r="AP34" s="30">
        <v>125996</v>
      </c>
      <c r="AQ34" s="30">
        <v>125996</v>
      </c>
      <c r="AR34" s="30">
        <v>125996</v>
      </c>
      <c r="AS34" s="30">
        <v>94497</v>
      </c>
      <c r="AT34" s="30">
        <v>0</v>
      </c>
      <c r="AU34" s="30">
        <v>0</v>
      </c>
      <c r="AV34" s="30">
        <v>0</v>
      </c>
      <c r="AW34" s="30"/>
      <c r="AX34" s="30"/>
      <c r="AY34" s="33">
        <f t="shared" si="4"/>
        <v>3244397</v>
      </c>
      <c r="AZ34" s="7">
        <f t="shared" si="0"/>
        <v>0</v>
      </c>
      <c r="BA34" s="32">
        <f t="shared" si="1"/>
        <v>2362425</v>
      </c>
      <c r="BB34" s="33">
        <f t="shared" si="5"/>
        <v>3244397</v>
      </c>
      <c r="BD34" s="24" t="b">
        <f t="shared" si="2"/>
        <v>1</v>
      </c>
      <c r="BE34" s="34">
        <f>BB34-K34-R34</f>
        <v>0</v>
      </c>
    </row>
    <row r="35" spans="2:57" hidden="1" outlineLevel="1" x14ac:dyDescent="0.25">
      <c r="B35" s="35" t="s">
        <v>71</v>
      </c>
      <c r="C35" s="35"/>
      <c r="D35" s="46" t="s">
        <v>113</v>
      </c>
      <c r="E35" s="36"/>
      <c r="F35" s="35"/>
      <c r="G35" s="35"/>
      <c r="H35" s="35"/>
      <c r="I35" s="35"/>
      <c r="J35" s="37"/>
      <c r="K35" s="37"/>
      <c r="L35" s="37" t="s">
        <v>109</v>
      </c>
      <c r="M35" s="37"/>
      <c r="N35" s="38">
        <f t="shared" si="6"/>
        <v>4.3639999999999999</v>
      </c>
      <c r="O35" s="38">
        <v>4.3639999999999999</v>
      </c>
      <c r="P35" s="38">
        <f>$P$4</f>
        <v>0</v>
      </c>
      <c r="Q35" s="38" t="s">
        <v>32</v>
      </c>
      <c r="R35" s="39">
        <v>30053.5</v>
      </c>
      <c r="S35" s="39">
        <v>25488.22</v>
      </c>
      <c r="T35" s="40">
        <f t="shared" si="3"/>
        <v>55541.72</v>
      </c>
      <c r="U35" s="40">
        <f>SUM(U34:$AV34)*$N35/100</f>
        <v>136087.01963999998</v>
      </c>
      <c r="V35" s="40">
        <f>SUM(V34:$AV34)*$N35/100</f>
        <v>130588.5542</v>
      </c>
      <c r="W35" s="40">
        <f>SUM(W34:$AV34)*$N35/100</f>
        <v>125090.08876</v>
      </c>
      <c r="X35" s="40">
        <f>SUM(X34:$AV34)*$N35/100</f>
        <v>119591.62332</v>
      </c>
      <c r="Y35" s="40">
        <f>SUM(Y34:$AV34)*$N35/100</f>
        <v>114093.15787999998</v>
      </c>
      <c r="Z35" s="40">
        <f>SUM(Z34:$AV34)*$N35/100</f>
        <v>108594.69243999998</v>
      </c>
      <c r="AA35" s="40">
        <f>SUM(AA34:$AV34)*$N35/100</f>
        <v>103096.227</v>
      </c>
      <c r="AB35" s="40">
        <f>SUM(AB34:$AV34)*$N35/100</f>
        <v>97597.761559999999</v>
      </c>
      <c r="AC35" s="40">
        <f>SUM(AC34:$AV34)*$N35/100</f>
        <v>92099.296119999999</v>
      </c>
      <c r="AD35" s="40">
        <f>SUM(AD34:$AV34)*$N35/100</f>
        <v>86600.830679999999</v>
      </c>
      <c r="AE35" s="40">
        <f>SUM(AE34:$AV34)*$N35/100</f>
        <v>81102.365239999999</v>
      </c>
      <c r="AF35" s="40">
        <f>SUM(AF34:$AV34)*$N35/100</f>
        <v>75603.899799999999</v>
      </c>
      <c r="AG35" s="40">
        <f>SUM(AG34:$AV34)*$N35/100</f>
        <v>70105.434359999999</v>
      </c>
      <c r="AH35" s="40">
        <f>SUM(AH34:$AV34)*$N35/100</f>
        <v>64606.968919999999</v>
      </c>
      <c r="AI35" s="40">
        <f>SUM(AI34:$AV34)*$N35/100</f>
        <v>59108.503479999999</v>
      </c>
      <c r="AJ35" s="40">
        <f>SUM(AJ34:$AV34)*$N35/100</f>
        <v>53610.038039999992</v>
      </c>
      <c r="AK35" s="40">
        <f>SUM(AK34:$AV34)*$N35/100</f>
        <v>48111.5726</v>
      </c>
      <c r="AL35" s="40">
        <f>SUM(AL34:$AV34)*$N35/100</f>
        <v>42613.10716</v>
      </c>
      <c r="AM35" s="40">
        <f>SUM(AM34:$AV34)*$N35/100</f>
        <v>37114.64172</v>
      </c>
      <c r="AN35" s="40">
        <f>SUM(AN34:$AV34)*$N35/100</f>
        <v>31616.17628</v>
      </c>
      <c r="AO35" s="40">
        <f>SUM(AO34:$AV34)*$N35/100</f>
        <v>26117.71084</v>
      </c>
      <c r="AP35" s="40">
        <f>SUM(AP34:$AV34)*$N35/100</f>
        <v>20619.2454</v>
      </c>
      <c r="AQ35" s="40">
        <f>SUM(AQ34:$AV34)*$N35/100</f>
        <v>15120.77996</v>
      </c>
      <c r="AR35" s="40">
        <f>SUM(AR34:$AV34)*$N35/100</f>
        <v>9622.3145199999999</v>
      </c>
      <c r="AS35" s="40">
        <f>SUM(AS34:$AV34)*$N35/100</f>
        <v>4123.84908</v>
      </c>
      <c r="AT35" s="40">
        <v>0</v>
      </c>
      <c r="AU35" s="40">
        <v>0</v>
      </c>
      <c r="AV35" s="40">
        <v>0</v>
      </c>
      <c r="AW35" s="40"/>
      <c r="AX35" s="40"/>
      <c r="AY35" s="43">
        <f t="shared" si="4"/>
        <v>1808177.5789999997</v>
      </c>
      <c r="AZ35" s="7">
        <f t="shared" si="0"/>
        <v>0</v>
      </c>
      <c r="BA35" s="42">
        <f t="shared" si="1"/>
        <v>1018590.7227599998</v>
      </c>
      <c r="BB35" s="43">
        <f t="shared" si="5"/>
        <v>1808177.5789999999</v>
      </c>
      <c r="BD35" s="24" t="b">
        <f t="shared" si="2"/>
        <v>1</v>
      </c>
    </row>
    <row r="36" spans="2:57" s="24" customFormat="1" hidden="1" outlineLevel="1" collapsed="1" x14ac:dyDescent="0.25">
      <c r="B36" s="25" t="s">
        <v>71</v>
      </c>
      <c r="C36" s="25">
        <v>16</v>
      </c>
      <c r="D36" s="25" t="s">
        <v>77</v>
      </c>
      <c r="E36" s="26" t="s">
        <v>114</v>
      </c>
      <c r="F36" s="25" t="s">
        <v>115</v>
      </c>
      <c r="G36" s="109" t="s">
        <v>116</v>
      </c>
      <c r="H36" s="109" t="s">
        <v>117</v>
      </c>
      <c r="I36" s="109" t="s">
        <v>29</v>
      </c>
      <c r="J36" s="110">
        <v>190122</v>
      </c>
      <c r="K36" s="27">
        <v>148712</v>
      </c>
      <c r="L36" s="27"/>
      <c r="M36" s="27"/>
      <c r="N36" s="28"/>
      <c r="O36" s="28">
        <v>1.482</v>
      </c>
      <c r="P36" s="28"/>
      <c r="Q36" s="28" t="s">
        <v>30</v>
      </c>
      <c r="R36" s="29">
        <v>4876</v>
      </c>
      <c r="S36" s="29">
        <v>4876</v>
      </c>
      <c r="T36" s="30">
        <f t="shared" si="3"/>
        <v>9752</v>
      </c>
      <c r="U36" s="30">
        <v>9752</v>
      </c>
      <c r="V36" s="30">
        <v>9752</v>
      </c>
      <c r="W36" s="30">
        <v>9752</v>
      </c>
      <c r="X36" s="30">
        <v>9752</v>
      </c>
      <c r="Y36" s="30">
        <v>9752</v>
      </c>
      <c r="Z36" s="30">
        <v>9752</v>
      </c>
      <c r="AA36" s="30">
        <v>9752</v>
      </c>
      <c r="AB36" s="30">
        <v>9752</v>
      </c>
      <c r="AC36" s="30">
        <v>9752</v>
      </c>
      <c r="AD36" s="30">
        <v>9752</v>
      </c>
      <c r="AE36" s="30">
        <v>9752</v>
      </c>
      <c r="AF36" s="30">
        <v>9752</v>
      </c>
      <c r="AG36" s="30">
        <v>9752</v>
      </c>
      <c r="AH36" s="30">
        <v>9752</v>
      </c>
      <c r="AI36" s="30">
        <v>7308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/>
      <c r="AX36" s="30"/>
      <c r="AY36" s="33">
        <f t="shared" si="4"/>
        <v>153588</v>
      </c>
      <c r="AZ36" s="7">
        <f t="shared" si="0"/>
        <v>0</v>
      </c>
      <c r="BA36" s="32">
        <f t="shared" si="1"/>
        <v>85324</v>
      </c>
      <c r="BB36" s="33">
        <f t="shared" si="5"/>
        <v>153588</v>
      </c>
      <c r="BD36" s="24" t="b">
        <f t="shared" si="2"/>
        <v>1</v>
      </c>
      <c r="BE36" s="34">
        <f>BB36-K36-R36</f>
        <v>0</v>
      </c>
    </row>
    <row r="37" spans="2:57" hidden="1" outlineLevel="1" x14ac:dyDescent="0.25">
      <c r="B37" s="35" t="s">
        <v>71</v>
      </c>
      <c r="C37" s="35"/>
      <c r="D37" s="46" t="s">
        <v>416</v>
      </c>
      <c r="E37" s="36"/>
      <c r="F37" s="35"/>
      <c r="G37" s="35"/>
      <c r="H37" s="35"/>
      <c r="I37" s="35"/>
      <c r="J37" s="37"/>
      <c r="K37" s="37"/>
      <c r="L37" s="37" t="s">
        <v>118</v>
      </c>
      <c r="M37" s="37"/>
      <c r="N37" s="38">
        <f t="shared" si="6"/>
        <v>4.1500000000000004</v>
      </c>
      <c r="O37" s="45">
        <v>4.1500000000000004</v>
      </c>
      <c r="P37" s="38">
        <f>$P$4</f>
        <v>0</v>
      </c>
      <c r="Q37" s="38" t="s">
        <v>32</v>
      </c>
      <c r="R37" s="39">
        <v>1722.69</v>
      </c>
      <c r="S37" s="39">
        <v>908.74</v>
      </c>
      <c r="T37" s="40">
        <f t="shared" si="3"/>
        <v>2631.4300000000003</v>
      </c>
      <c r="U37" s="40">
        <f>SUM(U36:$AV36)*$N37/100</f>
        <v>5969.1940000000004</v>
      </c>
      <c r="V37" s="40">
        <f>SUM(V36:$AV36)*$N37/100</f>
        <v>5564.4860000000008</v>
      </c>
      <c r="W37" s="40">
        <f>SUM(W36:$AV36)*$N37/100</f>
        <v>5159.7780000000002</v>
      </c>
      <c r="X37" s="40">
        <f>SUM(X36:$AV36)*$N37/100</f>
        <v>4755.0700000000006</v>
      </c>
      <c r="Y37" s="40">
        <f>SUM(Y36:$AV36)*$N37/100</f>
        <v>4350.3620000000001</v>
      </c>
      <c r="Z37" s="40">
        <f>SUM(Z36:$AV36)*$N37/100</f>
        <v>3945.6540000000005</v>
      </c>
      <c r="AA37" s="40">
        <f>SUM(AA36:$AV36)*$N37/100</f>
        <v>3540.9460000000004</v>
      </c>
      <c r="AB37" s="40">
        <f>SUM(AB36:$AV36)*$N37/100</f>
        <v>3136.2380000000003</v>
      </c>
      <c r="AC37" s="40">
        <f>SUM(AC36:$AV36)*$N37/100</f>
        <v>2731.53</v>
      </c>
      <c r="AD37" s="40">
        <f>SUM(AD36:$AV36)*$N37/100</f>
        <v>2326.8220000000001</v>
      </c>
      <c r="AE37" s="40">
        <f>SUM(AE36:$AV36)*$N37/100</f>
        <v>1922.1140000000003</v>
      </c>
      <c r="AF37" s="40">
        <f>SUM(AF36:$AV36)*$N37/100</f>
        <v>1517.4059999999999</v>
      </c>
      <c r="AG37" s="40">
        <f>SUM(AG36:$AV36)*$N37/100</f>
        <v>1112.6980000000001</v>
      </c>
      <c r="AH37" s="40">
        <f>SUM(AH36:$AV36)*$N37/100</f>
        <v>707.99</v>
      </c>
      <c r="AI37" s="40">
        <f>SUM(AI36:$AV36)*$N37/100</f>
        <v>303.28200000000004</v>
      </c>
      <c r="AJ37" s="40">
        <v>0</v>
      </c>
      <c r="AK37" s="40">
        <v>0</v>
      </c>
      <c r="AL37" s="40">
        <v>0</v>
      </c>
      <c r="AM37" s="40">
        <v>0</v>
      </c>
      <c r="AN37" s="40">
        <v>0</v>
      </c>
      <c r="AO37" s="40">
        <v>0</v>
      </c>
      <c r="AP37" s="40">
        <v>0</v>
      </c>
      <c r="AQ37" s="40">
        <v>0</v>
      </c>
      <c r="AR37" s="40">
        <v>0</v>
      </c>
      <c r="AS37" s="40">
        <v>0</v>
      </c>
      <c r="AT37" s="40">
        <v>0</v>
      </c>
      <c r="AU37" s="40">
        <v>0</v>
      </c>
      <c r="AV37" s="40">
        <v>0</v>
      </c>
      <c r="AW37" s="40"/>
      <c r="AX37" s="40"/>
      <c r="AY37" s="43">
        <f t="shared" si="4"/>
        <v>49675</v>
      </c>
      <c r="AZ37" s="7">
        <f t="shared" si="0"/>
        <v>0</v>
      </c>
      <c r="BA37" s="42">
        <f t="shared" si="1"/>
        <v>17299.026000000002</v>
      </c>
      <c r="BB37" s="43">
        <f t="shared" si="5"/>
        <v>49675</v>
      </c>
      <c r="BD37" s="24" t="b">
        <f t="shared" si="2"/>
        <v>1</v>
      </c>
    </row>
    <row r="38" spans="2:57" s="24" customFormat="1" hidden="1" outlineLevel="1" x14ac:dyDescent="0.25">
      <c r="B38" s="25" t="s">
        <v>71</v>
      </c>
      <c r="C38" s="25">
        <v>17</v>
      </c>
      <c r="D38" s="25" t="s">
        <v>417</v>
      </c>
      <c r="E38" s="26" t="s">
        <v>119</v>
      </c>
      <c r="F38" s="25" t="s">
        <v>120</v>
      </c>
      <c r="G38" s="109" t="s">
        <v>121</v>
      </c>
      <c r="H38" s="109" t="s">
        <v>117</v>
      </c>
      <c r="I38" s="109" t="s">
        <v>29</v>
      </c>
      <c r="J38" s="110">
        <v>177076.43</v>
      </c>
      <c r="K38" s="27">
        <v>140300</v>
      </c>
      <c r="L38" s="27"/>
      <c r="M38" s="27"/>
      <c r="N38" s="28"/>
      <c r="O38" s="28">
        <v>1.903</v>
      </c>
      <c r="P38" s="28"/>
      <c r="Q38" s="28" t="s">
        <v>30</v>
      </c>
      <c r="R38" s="29">
        <v>4600</v>
      </c>
      <c r="S38" s="29">
        <v>4600</v>
      </c>
      <c r="T38" s="30">
        <f t="shared" si="3"/>
        <v>9200</v>
      </c>
      <c r="U38" s="30">
        <v>9200</v>
      </c>
      <c r="V38" s="30">
        <v>9200</v>
      </c>
      <c r="W38" s="30">
        <v>9200</v>
      </c>
      <c r="X38" s="30">
        <v>9200</v>
      </c>
      <c r="Y38" s="30">
        <v>9200</v>
      </c>
      <c r="Z38" s="30">
        <v>9200</v>
      </c>
      <c r="AA38" s="30">
        <v>9200</v>
      </c>
      <c r="AB38" s="30">
        <v>9200</v>
      </c>
      <c r="AC38" s="30">
        <v>9200</v>
      </c>
      <c r="AD38" s="30">
        <v>9200</v>
      </c>
      <c r="AE38" s="30">
        <v>9200</v>
      </c>
      <c r="AF38" s="30">
        <v>9200</v>
      </c>
      <c r="AG38" s="30">
        <v>9200</v>
      </c>
      <c r="AH38" s="30">
        <v>9200</v>
      </c>
      <c r="AI38" s="30">
        <v>6900</v>
      </c>
      <c r="AJ38" s="30">
        <v>0</v>
      </c>
      <c r="AK38" s="30">
        <v>0</v>
      </c>
      <c r="AL38" s="30">
        <v>0</v>
      </c>
      <c r="AM38" s="30">
        <v>0</v>
      </c>
      <c r="AN38" s="30">
        <v>0</v>
      </c>
      <c r="AO38" s="30">
        <v>0</v>
      </c>
      <c r="AP38" s="30">
        <v>0</v>
      </c>
      <c r="AQ38" s="30">
        <v>0</v>
      </c>
      <c r="AR38" s="30">
        <v>0</v>
      </c>
      <c r="AS38" s="30">
        <v>0</v>
      </c>
      <c r="AT38" s="30">
        <v>0</v>
      </c>
      <c r="AU38" s="30">
        <v>0</v>
      </c>
      <c r="AV38" s="30">
        <v>0</v>
      </c>
      <c r="AW38" s="30"/>
      <c r="AX38" s="30"/>
      <c r="AY38" s="33">
        <f t="shared" si="4"/>
        <v>144900</v>
      </c>
      <c r="AZ38" s="7">
        <f t="shared" si="0"/>
        <v>0</v>
      </c>
      <c r="BA38" s="32">
        <f t="shared" si="1"/>
        <v>80500</v>
      </c>
      <c r="BB38" s="33">
        <f t="shared" si="5"/>
        <v>144900</v>
      </c>
      <c r="BD38" s="24" t="b">
        <f t="shared" si="2"/>
        <v>1</v>
      </c>
      <c r="BE38" s="34">
        <f>BB38-K38-R38</f>
        <v>0</v>
      </c>
    </row>
    <row r="39" spans="2:57" hidden="1" outlineLevel="1" x14ac:dyDescent="0.25">
      <c r="B39" s="35" t="s">
        <v>71</v>
      </c>
      <c r="C39" s="35"/>
      <c r="D39" s="46" t="s">
        <v>418</v>
      </c>
      <c r="E39" s="36"/>
      <c r="F39" s="35"/>
      <c r="G39" s="35"/>
      <c r="H39" s="35"/>
      <c r="I39" s="35"/>
      <c r="J39" s="37"/>
      <c r="K39" s="37"/>
      <c r="L39" s="37" t="s">
        <v>122</v>
      </c>
      <c r="M39" s="37"/>
      <c r="N39" s="38">
        <f t="shared" si="6"/>
        <v>4.1500000000000004</v>
      </c>
      <c r="O39" s="45">
        <v>4.1500000000000004</v>
      </c>
      <c r="P39" s="38">
        <f>$P$4</f>
        <v>0</v>
      </c>
      <c r="Q39" s="38" t="s">
        <v>32</v>
      </c>
      <c r="R39" s="39">
        <v>2086.9299999999998</v>
      </c>
      <c r="S39" s="39">
        <v>851.29</v>
      </c>
      <c r="T39" s="40">
        <f t="shared" si="3"/>
        <v>2938.22</v>
      </c>
      <c r="U39" s="40">
        <f>SUM(U38:$AV38)*$N39/100</f>
        <v>5631.55</v>
      </c>
      <c r="V39" s="40">
        <f>SUM(V38:$AV38)*$N39/100</f>
        <v>5249.75</v>
      </c>
      <c r="W39" s="40">
        <f>SUM(W38:$AV38)*$N39/100</f>
        <v>4867.9500000000007</v>
      </c>
      <c r="X39" s="40">
        <f>SUM(X38:$AV38)*$N39/100</f>
        <v>4486.1500000000005</v>
      </c>
      <c r="Y39" s="40">
        <f>SUM(Y38:$AV38)*$N39/100</f>
        <v>4104.3500000000004</v>
      </c>
      <c r="Z39" s="40">
        <f>SUM(Z38:$AV38)*$N39/100</f>
        <v>3722.5500000000006</v>
      </c>
      <c r="AA39" s="40">
        <f>SUM(AA38:$AV38)*$N39/100</f>
        <v>3340.75</v>
      </c>
      <c r="AB39" s="40">
        <f>SUM(AB38:$AV38)*$N39/100</f>
        <v>2958.95</v>
      </c>
      <c r="AC39" s="40">
        <f>SUM(AC38:$AV38)*$N39/100</f>
        <v>2577.15</v>
      </c>
      <c r="AD39" s="40">
        <f>SUM(AD38:$AV38)*$N39/100</f>
        <v>2195.3500000000004</v>
      </c>
      <c r="AE39" s="40">
        <f>SUM(AE38:$AV38)*$N39/100</f>
        <v>1813.5500000000002</v>
      </c>
      <c r="AF39" s="40">
        <f>SUM(AF38:$AV38)*$N39/100</f>
        <v>1431.75</v>
      </c>
      <c r="AG39" s="40">
        <f>SUM(AG38:$AV38)*$N39/100</f>
        <v>1049.95</v>
      </c>
      <c r="AH39" s="40">
        <f>SUM(AH38:$AV38)*$N39/100</f>
        <v>668.15</v>
      </c>
      <c r="AI39" s="40">
        <f>SUM(AI38:$AV38)*$N39/100</f>
        <v>286.35000000000002</v>
      </c>
      <c r="AJ39" s="40">
        <v>0</v>
      </c>
      <c r="AK39" s="40">
        <v>0</v>
      </c>
      <c r="AL39" s="40">
        <v>0</v>
      </c>
      <c r="AM39" s="40">
        <v>0</v>
      </c>
      <c r="AN39" s="40">
        <v>0</v>
      </c>
      <c r="AO39" s="40">
        <v>0</v>
      </c>
      <c r="AP39" s="40">
        <v>0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0</v>
      </c>
      <c r="AW39" s="40"/>
      <c r="AX39" s="40"/>
      <c r="AY39" s="43">
        <f t="shared" si="4"/>
        <v>47322.47</v>
      </c>
      <c r="AZ39" s="7">
        <f t="shared" si="0"/>
        <v>0</v>
      </c>
      <c r="BA39" s="42">
        <f t="shared" si="1"/>
        <v>16321.95</v>
      </c>
      <c r="BB39" s="43">
        <f t="shared" si="5"/>
        <v>47322.47</v>
      </c>
      <c r="BD39" s="24" t="b">
        <f t="shared" si="2"/>
        <v>1</v>
      </c>
    </row>
    <row r="40" spans="2:57" s="24" customFormat="1" hidden="1" outlineLevel="1" x14ac:dyDescent="0.25">
      <c r="B40" s="25" t="s">
        <v>23</v>
      </c>
      <c r="C40" s="25">
        <v>18</v>
      </c>
      <c r="D40" s="25" t="s">
        <v>123</v>
      </c>
      <c r="E40" s="26" t="s">
        <v>124</v>
      </c>
      <c r="F40" s="25" t="s">
        <v>125</v>
      </c>
      <c r="G40" s="109" t="s">
        <v>121</v>
      </c>
      <c r="H40" s="109" t="s">
        <v>126</v>
      </c>
      <c r="I40" s="109" t="s">
        <v>29</v>
      </c>
      <c r="J40" s="110">
        <v>1174139.99</v>
      </c>
      <c r="K40" s="27">
        <v>830003.99</v>
      </c>
      <c r="L40" s="27"/>
      <c r="M40" s="27"/>
      <c r="N40" s="28"/>
      <c r="O40" s="28">
        <v>1.903</v>
      </c>
      <c r="P40" s="28"/>
      <c r="Q40" s="28" t="s">
        <v>30</v>
      </c>
      <c r="R40" s="29">
        <v>40488</v>
      </c>
      <c r="S40" s="29">
        <v>40488</v>
      </c>
      <c r="T40" s="30">
        <f t="shared" si="3"/>
        <v>80976</v>
      </c>
      <c r="U40" s="30">
        <v>80976</v>
      </c>
      <c r="V40" s="30">
        <v>80976</v>
      </c>
      <c r="W40" s="30">
        <v>80976</v>
      </c>
      <c r="X40" s="30">
        <v>80976</v>
      </c>
      <c r="Y40" s="30">
        <v>80976</v>
      </c>
      <c r="Z40" s="30">
        <v>80976</v>
      </c>
      <c r="AA40" s="30">
        <v>80976</v>
      </c>
      <c r="AB40" s="30">
        <v>80976</v>
      </c>
      <c r="AC40" s="30">
        <v>80976</v>
      </c>
      <c r="AD40" s="30">
        <v>60731.990000000005</v>
      </c>
      <c r="AE40" s="30">
        <v>0</v>
      </c>
      <c r="AF40" s="30">
        <v>0</v>
      </c>
      <c r="AG40" s="30">
        <v>0</v>
      </c>
      <c r="AH40" s="30">
        <v>0</v>
      </c>
      <c r="AI40" s="30">
        <v>0</v>
      </c>
      <c r="AJ40" s="30">
        <v>0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0</v>
      </c>
      <c r="AT40" s="30">
        <v>0</v>
      </c>
      <c r="AU40" s="30">
        <v>0</v>
      </c>
      <c r="AV40" s="30">
        <v>0</v>
      </c>
      <c r="AW40" s="30"/>
      <c r="AX40" s="30"/>
      <c r="AY40" s="31">
        <f t="shared" si="4"/>
        <v>870491.99</v>
      </c>
      <c r="AZ40" s="7">
        <f t="shared" si="0"/>
        <v>0</v>
      </c>
      <c r="BA40" s="32">
        <f t="shared" si="1"/>
        <v>303659.99</v>
      </c>
      <c r="BB40" s="33">
        <f t="shared" si="5"/>
        <v>870491.99</v>
      </c>
      <c r="BD40" s="24" t="b">
        <f t="shared" si="2"/>
        <v>1</v>
      </c>
      <c r="BE40" s="34">
        <f>BB40-K40-R40</f>
        <v>0</v>
      </c>
    </row>
    <row r="41" spans="2:57" hidden="1" outlineLevel="1" x14ac:dyDescent="0.25">
      <c r="B41" s="35" t="s">
        <v>23</v>
      </c>
      <c r="C41" s="35"/>
      <c r="D41" s="35"/>
      <c r="E41" s="36"/>
      <c r="F41" s="35"/>
      <c r="G41" s="35"/>
      <c r="H41" s="35"/>
      <c r="I41" s="35"/>
      <c r="J41" s="37"/>
      <c r="K41" s="37"/>
      <c r="L41" s="37" t="s">
        <v>127</v>
      </c>
      <c r="M41" s="37"/>
      <c r="N41" s="38">
        <f t="shared" si="6"/>
        <v>4.1500000000000004</v>
      </c>
      <c r="O41" s="45">
        <v>4.1500000000000004</v>
      </c>
      <c r="P41" s="38">
        <f>$P$4</f>
        <v>0</v>
      </c>
      <c r="Q41" s="38" t="s">
        <v>32</v>
      </c>
      <c r="R41" s="39">
        <v>12525.74</v>
      </c>
      <c r="S41" s="39">
        <v>4977</v>
      </c>
      <c r="T41" s="40">
        <f t="shared" si="3"/>
        <v>17502.739999999998</v>
      </c>
      <c r="U41" s="40">
        <f>SUM(U40:$AV40)*$N41/100</f>
        <v>32764.913585000002</v>
      </c>
      <c r="V41" s="40">
        <f>SUM(V40:$AV40)*$N41/100</f>
        <v>29404.409585000001</v>
      </c>
      <c r="W41" s="40">
        <f>SUM(W40:$AV40)*$N41/100</f>
        <v>26043.905585000004</v>
      </c>
      <c r="X41" s="40">
        <f>SUM(X40:$AV40)*$N41/100</f>
        <v>22683.401585000003</v>
      </c>
      <c r="Y41" s="40">
        <f>SUM(Y40:$AV40)*$N41/100</f>
        <v>19322.897585000002</v>
      </c>
      <c r="Z41" s="40">
        <f>SUM(Z40:$AV40)*$N41/100</f>
        <v>15962.393585000002</v>
      </c>
      <c r="AA41" s="40">
        <f>SUM(AA40:$AV40)*$N41/100</f>
        <v>12601.889585000003</v>
      </c>
      <c r="AB41" s="40">
        <f>SUM(AB40:$AV40)*$N41/100</f>
        <v>9241.385585</v>
      </c>
      <c r="AC41" s="40">
        <f>SUM(AC40:$AV40)*$N41/100</f>
        <v>5880.8815850000001</v>
      </c>
      <c r="AD41" s="40">
        <f>SUM(AD40:$AV40)*$N41/100</f>
        <v>2520.3775850000006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0</v>
      </c>
      <c r="AM41" s="40">
        <v>0</v>
      </c>
      <c r="AN41" s="40">
        <v>0</v>
      </c>
      <c r="AO41" s="40">
        <v>0</v>
      </c>
      <c r="AP41" s="40">
        <v>0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0</v>
      </c>
      <c r="AW41" s="40"/>
      <c r="AX41" s="40"/>
      <c r="AY41" s="41">
        <f t="shared" si="4"/>
        <v>193929.19585000005</v>
      </c>
      <c r="AZ41" s="7">
        <f t="shared" si="0"/>
        <v>0</v>
      </c>
      <c r="BA41" s="42">
        <f t="shared" si="1"/>
        <v>30244.534340000002</v>
      </c>
      <c r="BB41" s="43">
        <f t="shared" si="5"/>
        <v>193929.19585000005</v>
      </c>
      <c r="BD41" s="24" t="b">
        <f t="shared" si="2"/>
        <v>1</v>
      </c>
    </row>
    <row r="42" spans="2:57" s="24" customFormat="1" hidden="1" outlineLevel="1" x14ac:dyDescent="0.25">
      <c r="B42" s="25" t="s">
        <v>23</v>
      </c>
      <c r="C42" s="25">
        <v>19</v>
      </c>
      <c r="D42" s="25" t="s">
        <v>128</v>
      </c>
      <c r="E42" s="26" t="s">
        <v>129</v>
      </c>
      <c r="F42" s="25" t="s">
        <v>130</v>
      </c>
      <c r="G42" s="109" t="s">
        <v>131</v>
      </c>
      <c r="H42" s="109" t="s">
        <v>132</v>
      </c>
      <c r="I42" s="109" t="s">
        <v>29</v>
      </c>
      <c r="J42" s="110">
        <v>388132.51</v>
      </c>
      <c r="K42" s="27">
        <v>204582</v>
      </c>
      <c r="L42" s="27"/>
      <c r="M42" s="27"/>
      <c r="N42" s="28"/>
      <c r="O42" s="28">
        <v>2.621</v>
      </c>
      <c r="P42" s="28"/>
      <c r="Q42" s="28" t="s">
        <v>30</v>
      </c>
      <c r="R42" s="29">
        <v>19484</v>
      </c>
      <c r="S42" s="29">
        <v>19484</v>
      </c>
      <c r="T42" s="30">
        <f t="shared" si="3"/>
        <v>38968</v>
      </c>
      <c r="U42" s="30">
        <v>38968</v>
      </c>
      <c r="V42" s="30">
        <v>38968</v>
      </c>
      <c r="W42" s="30">
        <v>38968</v>
      </c>
      <c r="X42" s="30">
        <v>38968</v>
      </c>
      <c r="Y42" s="30">
        <v>29226</v>
      </c>
      <c r="Z42" s="30">
        <v>0</v>
      </c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30">
        <v>0</v>
      </c>
      <c r="AG42" s="30">
        <v>0</v>
      </c>
      <c r="AH42" s="30">
        <v>0</v>
      </c>
      <c r="AI42" s="30">
        <v>0</v>
      </c>
      <c r="AJ42" s="30">
        <v>0</v>
      </c>
      <c r="AK42" s="30">
        <v>0</v>
      </c>
      <c r="AL42" s="30">
        <v>0</v>
      </c>
      <c r="AM42" s="30">
        <v>0</v>
      </c>
      <c r="AN42" s="30">
        <v>0</v>
      </c>
      <c r="AO42" s="30">
        <v>0</v>
      </c>
      <c r="AP42" s="30">
        <v>0</v>
      </c>
      <c r="AQ42" s="30">
        <v>0</v>
      </c>
      <c r="AR42" s="30">
        <v>0</v>
      </c>
      <c r="AS42" s="30">
        <v>0</v>
      </c>
      <c r="AT42" s="30">
        <v>0</v>
      </c>
      <c r="AU42" s="30">
        <v>0</v>
      </c>
      <c r="AV42" s="30">
        <v>0</v>
      </c>
      <c r="AW42" s="30"/>
      <c r="AX42" s="30"/>
      <c r="AY42" s="31">
        <f t="shared" si="4"/>
        <v>224066</v>
      </c>
      <c r="AZ42" s="7">
        <f t="shared" si="0"/>
        <v>0</v>
      </c>
      <c r="BA42" s="32">
        <f t="shared" si="1"/>
        <v>0</v>
      </c>
      <c r="BB42" s="33">
        <f t="shared" si="5"/>
        <v>224066</v>
      </c>
      <c r="BD42" s="24" t="b">
        <f t="shared" si="2"/>
        <v>1</v>
      </c>
      <c r="BE42" s="34">
        <f>BB42-K42-R42</f>
        <v>0</v>
      </c>
    </row>
    <row r="43" spans="2:57" hidden="1" outlineLevel="1" x14ac:dyDescent="0.25">
      <c r="B43" s="35" t="s">
        <v>23</v>
      </c>
      <c r="C43" s="35"/>
      <c r="D43" s="35"/>
      <c r="E43" s="36"/>
      <c r="F43" s="35"/>
      <c r="G43" s="35"/>
      <c r="H43" s="35"/>
      <c r="I43" s="35"/>
      <c r="J43" s="37"/>
      <c r="K43" s="37"/>
      <c r="L43" s="37" t="s">
        <v>133</v>
      </c>
      <c r="M43" s="37"/>
      <c r="N43" s="38">
        <f t="shared" si="6"/>
        <v>4.1500000000000004</v>
      </c>
      <c r="O43" s="45">
        <v>4.1500000000000004</v>
      </c>
      <c r="P43" s="38">
        <f>$P$4</f>
        <v>0</v>
      </c>
      <c r="Q43" s="38" t="s">
        <v>32</v>
      </c>
      <c r="R43" s="39">
        <v>4395.3599999999997</v>
      </c>
      <c r="S43" s="39">
        <v>1362.51</v>
      </c>
      <c r="T43" s="40">
        <f t="shared" si="3"/>
        <v>5757.87</v>
      </c>
      <c r="U43" s="40">
        <f>SUM(U42:$AV42)*$N43/100</f>
        <v>7681.5670000000009</v>
      </c>
      <c r="V43" s="40">
        <f>SUM(V42:$AV42)*$N43/100</f>
        <v>6064.3950000000004</v>
      </c>
      <c r="W43" s="40">
        <f>SUM(W42:$AV42)*$N43/100</f>
        <v>4447.2230000000009</v>
      </c>
      <c r="X43" s="40">
        <f>SUM(X42:$AV42)*$N43/100</f>
        <v>2830.0510000000004</v>
      </c>
      <c r="Y43" s="40">
        <f>SUM(Y42:$AV42)*$N43/100</f>
        <v>1212.8790000000001</v>
      </c>
      <c r="Z43" s="40">
        <v>0</v>
      </c>
      <c r="AA43" s="40">
        <v>0</v>
      </c>
      <c r="AB43" s="40">
        <v>0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0</v>
      </c>
      <c r="AM43" s="40">
        <v>0</v>
      </c>
      <c r="AN43" s="40">
        <v>0</v>
      </c>
      <c r="AO43" s="40">
        <v>0</v>
      </c>
      <c r="AP43" s="40">
        <v>0</v>
      </c>
      <c r="AQ43" s="40">
        <v>0</v>
      </c>
      <c r="AR43" s="40">
        <v>0</v>
      </c>
      <c r="AS43" s="40">
        <v>0</v>
      </c>
      <c r="AT43" s="40">
        <v>0</v>
      </c>
      <c r="AU43" s="40">
        <v>0</v>
      </c>
      <c r="AV43" s="40">
        <v>0</v>
      </c>
      <c r="AW43" s="40"/>
      <c r="AX43" s="40"/>
      <c r="AY43" s="41">
        <f t="shared" si="4"/>
        <v>27993.985000000004</v>
      </c>
      <c r="AZ43" s="7">
        <f t="shared" si="0"/>
        <v>0</v>
      </c>
      <c r="BA43" s="42">
        <f t="shared" si="1"/>
        <v>0</v>
      </c>
      <c r="BB43" s="43">
        <f t="shared" si="5"/>
        <v>27993.985000000004</v>
      </c>
      <c r="BD43" s="24" t="b">
        <f t="shared" si="2"/>
        <v>1</v>
      </c>
    </row>
    <row r="44" spans="2:57" s="24" customFormat="1" hidden="1" outlineLevel="1" x14ac:dyDescent="0.25">
      <c r="B44" s="25" t="s">
        <v>71</v>
      </c>
      <c r="C44" s="25">
        <v>20</v>
      </c>
      <c r="D44" s="25" t="s">
        <v>77</v>
      </c>
      <c r="E44" s="26" t="s">
        <v>134</v>
      </c>
      <c r="F44" s="25" t="s">
        <v>135</v>
      </c>
      <c r="G44" s="109" t="s">
        <v>136</v>
      </c>
      <c r="H44" s="109" t="s">
        <v>137</v>
      </c>
      <c r="I44" s="109" t="s">
        <v>29</v>
      </c>
      <c r="J44" s="110">
        <v>160577.24</v>
      </c>
      <c r="K44" s="27">
        <v>127658</v>
      </c>
      <c r="L44" s="27"/>
      <c r="M44" s="27"/>
      <c r="N44" s="28"/>
      <c r="O44" s="28">
        <v>2.964</v>
      </c>
      <c r="P44" s="28"/>
      <c r="Q44" s="28" t="s">
        <v>30</v>
      </c>
      <c r="R44" s="29">
        <v>4118</v>
      </c>
      <c r="S44" s="29">
        <v>4118</v>
      </c>
      <c r="T44" s="30">
        <f t="shared" si="3"/>
        <v>8236</v>
      </c>
      <c r="U44" s="30">
        <v>8236</v>
      </c>
      <c r="V44" s="30">
        <v>8236</v>
      </c>
      <c r="W44" s="30">
        <v>8236</v>
      </c>
      <c r="X44" s="30">
        <v>8236</v>
      </c>
      <c r="Y44" s="30">
        <v>8236</v>
      </c>
      <c r="Z44" s="30">
        <v>8236</v>
      </c>
      <c r="AA44" s="30">
        <v>8236</v>
      </c>
      <c r="AB44" s="30">
        <v>8236</v>
      </c>
      <c r="AC44" s="30">
        <v>8236</v>
      </c>
      <c r="AD44" s="30">
        <v>8236</v>
      </c>
      <c r="AE44" s="30">
        <v>8236</v>
      </c>
      <c r="AF44" s="30">
        <v>8236</v>
      </c>
      <c r="AG44" s="30">
        <v>8236</v>
      </c>
      <c r="AH44" s="30">
        <v>8236</v>
      </c>
      <c r="AI44" s="30">
        <v>8236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  <c r="AW44" s="30"/>
      <c r="AX44" s="30"/>
      <c r="AY44" s="33">
        <f t="shared" si="4"/>
        <v>131776</v>
      </c>
      <c r="AZ44" s="7">
        <f t="shared" si="0"/>
        <v>0</v>
      </c>
      <c r="BA44" s="32">
        <f t="shared" si="1"/>
        <v>74124</v>
      </c>
      <c r="BB44" s="33">
        <f t="shared" si="5"/>
        <v>131776</v>
      </c>
      <c r="BD44" s="24" t="b">
        <f t="shared" si="2"/>
        <v>1</v>
      </c>
      <c r="BE44" s="34">
        <f>BB44-K44-R44</f>
        <v>0</v>
      </c>
    </row>
    <row r="45" spans="2:57" hidden="1" outlineLevel="1" x14ac:dyDescent="0.25">
      <c r="B45" s="35" t="s">
        <v>71</v>
      </c>
      <c r="C45" s="35"/>
      <c r="D45" s="46" t="s">
        <v>419</v>
      </c>
      <c r="E45" s="36"/>
      <c r="F45" s="35"/>
      <c r="G45" s="35"/>
      <c r="H45" s="35"/>
      <c r="I45" s="35"/>
      <c r="J45" s="37"/>
      <c r="K45" s="37"/>
      <c r="L45" s="37" t="s">
        <v>138</v>
      </c>
      <c r="M45" s="37"/>
      <c r="N45" s="38">
        <f t="shared" si="6"/>
        <v>4.1500000000000004</v>
      </c>
      <c r="O45" s="45">
        <v>4.1500000000000004</v>
      </c>
      <c r="P45" s="38">
        <f>$P$4</f>
        <v>0</v>
      </c>
      <c r="Q45" s="38" t="s">
        <v>32</v>
      </c>
      <c r="R45" s="39">
        <v>2537.44</v>
      </c>
      <c r="S45" s="39">
        <v>965.1</v>
      </c>
      <c r="T45" s="40">
        <f t="shared" si="3"/>
        <v>3502.54</v>
      </c>
      <c r="U45" s="40">
        <f>SUM(U44:$AV44)*$N45/100</f>
        <v>5126.9100000000008</v>
      </c>
      <c r="V45" s="40">
        <f>SUM(V44:$AV44)*$N45/100</f>
        <v>4785.116</v>
      </c>
      <c r="W45" s="40">
        <f>SUM(W44:$AV44)*$N45/100</f>
        <v>4443.3220000000001</v>
      </c>
      <c r="X45" s="40">
        <f>SUM(X44:$AV44)*$N45/100</f>
        <v>4101.5280000000002</v>
      </c>
      <c r="Y45" s="40">
        <f>SUM(Y44:$AV44)*$N45/100</f>
        <v>3759.7340000000004</v>
      </c>
      <c r="Z45" s="40">
        <f>SUM(Z44:$AV44)*$N45/100</f>
        <v>3417.9400000000005</v>
      </c>
      <c r="AA45" s="40">
        <f>SUM(AA44:$AV44)*$N45/100</f>
        <v>3076.1460000000002</v>
      </c>
      <c r="AB45" s="40">
        <f>SUM(AB44:$AV44)*$N45/100</f>
        <v>2734.3520000000003</v>
      </c>
      <c r="AC45" s="40">
        <f>SUM(AC44:$AV44)*$N45/100</f>
        <v>2392.558</v>
      </c>
      <c r="AD45" s="40">
        <f>SUM(AD44:$AV44)*$N45/100</f>
        <v>2050.7640000000001</v>
      </c>
      <c r="AE45" s="40">
        <f>SUM(AE44:$AV44)*$N45/100</f>
        <v>1708.9700000000003</v>
      </c>
      <c r="AF45" s="40">
        <f>SUM(AF44:$AV44)*$N45/100</f>
        <v>1367.1760000000002</v>
      </c>
      <c r="AG45" s="40">
        <f>SUM(AG44:$AV44)*$N45/100</f>
        <v>1025.3820000000001</v>
      </c>
      <c r="AH45" s="40">
        <f>SUM(AH44:$AV44)*$N45/100</f>
        <v>683.58800000000008</v>
      </c>
      <c r="AI45" s="40">
        <f>SUM(AI44:$AV44)*$N45/100</f>
        <v>341.79400000000004</v>
      </c>
      <c r="AJ45" s="40">
        <v>0</v>
      </c>
      <c r="AK45" s="40">
        <v>0</v>
      </c>
      <c r="AL45" s="40">
        <v>0</v>
      </c>
      <c r="AM45" s="40">
        <v>0</v>
      </c>
      <c r="AN45" s="40">
        <v>0</v>
      </c>
      <c r="AO45" s="40">
        <v>0</v>
      </c>
      <c r="AP45" s="40">
        <v>0</v>
      </c>
      <c r="AQ45" s="40">
        <v>0</v>
      </c>
      <c r="AR45" s="40">
        <v>0</v>
      </c>
      <c r="AS45" s="40">
        <v>0</v>
      </c>
      <c r="AT45" s="40">
        <v>0</v>
      </c>
      <c r="AU45" s="40">
        <v>0</v>
      </c>
      <c r="AV45" s="40">
        <v>0</v>
      </c>
      <c r="AW45" s="40"/>
      <c r="AX45" s="40"/>
      <c r="AY45" s="43">
        <f t="shared" si="4"/>
        <v>44517.82</v>
      </c>
      <c r="AZ45" s="7">
        <f t="shared" si="0"/>
        <v>0</v>
      </c>
      <c r="BA45" s="42">
        <f t="shared" si="1"/>
        <v>15380.73</v>
      </c>
      <c r="BB45" s="43">
        <f t="shared" si="5"/>
        <v>44517.819999999992</v>
      </c>
      <c r="BD45" s="24" t="b">
        <f t="shared" si="2"/>
        <v>1</v>
      </c>
    </row>
    <row r="46" spans="2:57" s="24" customFormat="1" hidden="1" outlineLevel="1" x14ac:dyDescent="0.25">
      <c r="B46" s="25" t="s">
        <v>71</v>
      </c>
      <c r="C46" s="25">
        <v>21</v>
      </c>
      <c r="D46" s="25" t="s">
        <v>139</v>
      </c>
      <c r="E46" s="26" t="s">
        <v>140</v>
      </c>
      <c r="F46" s="25" t="s">
        <v>141</v>
      </c>
      <c r="G46" s="109" t="s">
        <v>142</v>
      </c>
      <c r="H46" s="109" t="s">
        <v>143</v>
      </c>
      <c r="I46" s="109" t="s">
        <v>29</v>
      </c>
      <c r="J46" s="110">
        <v>131127</v>
      </c>
      <c r="K46" s="27">
        <v>104284</v>
      </c>
      <c r="L46" s="27"/>
      <c r="M46" s="27"/>
      <c r="N46" s="28"/>
      <c r="O46" s="28">
        <v>2.9870000000000001</v>
      </c>
      <c r="P46" s="28"/>
      <c r="Q46" s="28" t="s">
        <v>30</v>
      </c>
      <c r="R46" s="29">
        <v>3364</v>
      </c>
      <c r="S46" s="29">
        <v>3364</v>
      </c>
      <c r="T46" s="30">
        <f t="shared" si="3"/>
        <v>6728</v>
      </c>
      <c r="U46" s="30">
        <v>6728</v>
      </c>
      <c r="V46" s="30">
        <v>6728</v>
      </c>
      <c r="W46" s="30">
        <v>6728</v>
      </c>
      <c r="X46" s="30">
        <v>6728</v>
      </c>
      <c r="Y46" s="30">
        <v>6728</v>
      </c>
      <c r="Z46" s="30">
        <v>6728</v>
      </c>
      <c r="AA46" s="30">
        <v>6728</v>
      </c>
      <c r="AB46" s="30">
        <v>6728</v>
      </c>
      <c r="AC46" s="30">
        <v>6728</v>
      </c>
      <c r="AD46" s="30">
        <v>6728</v>
      </c>
      <c r="AE46" s="30">
        <v>6728</v>
      </c>
      <c r="AF46" s="30">
        <v>6728</v>
      </c>
      <c r="AG46" s="30">
        <v>6728</v>
      </c>
      <c r="AH46" s="30">
        <v>6728</v>
      </c>
      <c r="AI46" s="30">
        <v>6728</v>
      </c>
      <c r="AJ46" s="30">
        <v>0</v>
      </c>
      <c r="AK46" s="30">
        <v>0</v>
      </c>
      <c r="AL46" s="30">
        <v>0</v>
      </c>
      <c r="AM46" s="30">
        <v>0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0">
        <v>0</v>
      </c>
      <c r="AU46" s="30">
        <v>0</v>
      </c>
      <c r="AV46" s="30">
        <v>0</v>
      </c>
      <c r="AW46" s="30"/>
      <c r="AX46" s="30"/>
      <c r="AY46" s="33">
        <f t="shared" si="4"/>
        <v>107648</v>
      </c>
      <c r="AZ46" s="7">
        <f t="shared" si="0"/>
        <v>0</v>
      </c>
      <c r="BA46" s="32">
        <f t="shared" si="1"/>
        <v>60552</v>
      </c>
      <c r="BB46" s="33">
        <f t="shared" si="5"/>
        <v>107648</v>
      </c>
      <c r="BD46" s="24" t="b">
        <f t="shared" si="2"/>
        <v>1</v>
      </c>
      <c r="BE46" s="34">
        <f>BB46-K46-R46</f>
        <v>0</v>
      </c>
    </row>
    <row r="47" spans="2:57" hidden="1" outlineLevel="1" x14ac:dyDescent="0.25">
      <c r="B47" s="35" t="s">
        <v>71</v>
      </c>
      <c r="C47" s="35"/>
      <c r="D47" s="46" t="s">
        <v>144</v>
      </c>
      <c r="E47" s="36"/>
      <c r="F47" s="35"/>
      <c r="G47" s="35"/>
      <c r="H47" s="35"/>
      <c r="I47" s="35"/>
      <c r="J47" s="37"/>
      <c r="K47" s="37"/>
      <c r="L47" s="37" t="s">
        <v>145</v>
      </c>
      <c r="M47" s="37"/>
      <c r="N47" s="38">
        <f t="shared" si="6"/>
        <v>4.1500000000000004</v>
      </c>
      <c r="O47" s="45">
        <v>4.1500000000000004</v>
      </c>
      <c r="P47" s="38">
        <f>$P$4</f>
        <v>0</v>
      </c>
      <c r="Q47" s="38" t="s">
        <v>32</v>
      </c>
      <c r="R47" s="39">
        <v>2034.5</v>
      </c>
      <c r="S47" s="39">
        <v>794.51</v>
      </c>
      <c r="T47" s="40">
        <f t="shared" si="3"/>
        <v>2829.01</v>
      </c>
      <c r="U47" s="40">
        <f>SUM(U46:$AV46)*$N47/100</f>
        <v>4188.18</v>
      </c>
      <c r="V47" s="40">
        <f>SUM(V46:$AV46)*$N47/100</f>
        <v>3908.9680000000003</v>
      </c>
      <c r="W47" s="40">
        <f>SUM(W46:$AV46)*$N47/100</f>
        <v>3629.7560000000003</v>
      </c>
      <c r="X47" s="40">
        <f>SUM(X46:$AV46)*$N47/100</f>
        <v>3350.5440000000003</v>
      </c>
      <c r="Y47" s="40">
        <f>SUM(Y46:$AV46)*$N47/100</f>
        <v>3071.3320000000003</v>
      </c>
      <c r="Z47" s="40">
        <f>SUM(Z46:$AV46)*$N47/100</f>
        <v>2792.12</v>
      </c>
      <c r="AA47" s="40">
        <f>SUM(AA46:$AV46)*$N47/100</f>
        <v>2512.9080000000004</v>
      </c>
      <c r="AB47" s="40">
        <f>SUM(AB46:$AV46)*$N47/100</f>
        <v>2233.6959999999999</v>
      </c>
      <c r="AC47" s="40">
        <f>SUM(AC46:$AV46)*$N47/100</f>
        <v>1954.4840000000002</v>
      </c>
      <c r="AD47" s="40">
        <f>SUM(AD46:$AV46)*$N47/100</f>
        <v>1675.2720000000002</v>
      </c>
      <c r="AE47" s="40">
        <f>SUM(AE46:$AV46)*$N47/100</f>
        <v>1396.06</v>
      </c>
      <c r="AF47" s="40">
        <f>SUM(AF46:$AV46)*$N47/100</f>
        <v>1116.848</v>
      </c>
      <c r="AG47" s="40">
        <f>SUM(AG46:$AV46)*$N47/100</f>
        <v>837.63600000000008</v>
      </c>
      <c r="AH47" s="40">
        <f>SUM(AH46:$AV46)*$N47/100</f>
        <v>558.42399999999998</v>
      </c>
      <c r="AI47" s="40">
        <f>SUM(AI46:$AV46)*$N47/100</f>
        <v>279.21199999999999</v>
      </c>
      <c r="AJ47" s="40">
        <v>0</v>
      </c>
      <c r="AK47" s="40">
        <v>0</v>
      </c>
      <c r="AL47" s="40">
        <v>0</v>
      </c>
      <c r="AM47" s="40">
        <v>0</v>
      </c>
      <c r="AN47" s="40">
        <v>0</v>
      </c>
      <c r="AO47" s="40">
        <v>0</v>
      </c>
      <c r="AP47" s="40">
        <v>0</v>
      </c>
      <c r="AQ47" s="40">
        <v>0</v>
      </c>
      <c r="AR47" s="40">
        <v>0</v>
      </c>
      <c r="AS47" s="40">
        <v>0</v>
      </c>
      <c r="AT47" s="40">
        <v>0</v>
      </c>
      <c r="AU47" s="40">
        <v>0</v>
      </c>
      <c r="AV47" s="40">
        <v>0</v>
      </c>
      <c r="AW47" s="40"/>
      <c r="AX47" s="40"/>
      <c r="AY47" s="43">
        <f t="shared" si="4"/>
        <v>36334.449999999997</v>
      </c>
      <c r="AZ47" s="7">
        <f t="shared" si="0"/>
        <v>0</v>
      </c>
      <c r="BA47" s="42">
        <f t="shared" si="1"/>
        <v>12564.54</v>
      </c>
      <c r="BB47" s="43">
        <f t="shared" si="5"/>
        <v>36334.449999999997</v>
      </c>
      <c r="BD47" s="24" t="b">
        <f t="shared" si="2"/>
        <v>1</v>
      </c>
    </row>
    <row r="48" spans="2:57" s="24" customFormat="1" hidden="1" outlineLevel="1" x14ac:dyDescent="0.25">
      <c r="B48" s="25" t="s">
        <v>71</v>
      </c>
      <c r="C48" s="25">
        <v>22</v>
      </c>
      <c r="D48" s="25" t="s">
        <v>146</v>
      </c>
      <c r="E48" s="26" t="s">
        <v>147</v>
      </c>
      <c r="F48" s="25" t="s">
        <v>148</v>
      </c>
      <c r="G48" s="109" t="s">
        <v>149</v>
      </c>
      <c r="H48" s="109" t="s">
        <v>150</v>
      </c>
      <c r="I48" s="109" t="s">
        <v>29</v>
      </c>
      <c r="J48" s="110">
        <v>5678344.2000000002</v>
      </c>
      <c r="K48" s="27">
        <v>3249664</v>
      </c>
      <c r="L48" s="27"/>
      <c r="M48" s="27"/>
      <c r="N48" s="28"/>
      <c r="O48" s="28"/>
      <c r="P48" s="28"/>
      <c r="Q48" s="28" t="s">
        <v>30</v>
      </c>
      <c r="R48" s="29">
        <v>217480</v>
      </c>
      <c r="S48" s="29">
        <v>217480</v>
      </c>
      <c r="T48" s="30">
        <f t="shared" si="3"/>
        <v>434960</v>
      </c>
      <c r="U48" s="30">
        <v>395316</v>
      </c>
      <c r="V48" s="30">
        <v>363420</v>
      </c>
      <c r="W48" s="30">
        <v>344336</v>
      </c>
      <c r="X48" s="30">
        <v>314856</v>
      </c>
      <c r="Y48" s="30">
        <v>305080</v>
      </c>
      <c r="Z48" s="30">
        <v>279984</v>
      </c>
      <c r="AA48" s="30">
        <v>252100</v>
      </c>
      <c r="AB48" s="30">
        <v>243352</v>
      </c>
      <c r="AC48" s="30">
        <v>243352</v>
      </c>
      <c r="AD48" s="30">
        <v>243352</v>
      </c>
      <c r="AE48" s="30">
        <v>33356</v>
      </c>
      <c r="AF48" s="30">
        <v>13680</v>
      </c>
      <c r="AG48" s="30">
        <v>0</v>
      </c>
      <c r="AH48" s="30">
        <v>0</v>
      </c>
      <c r="AI48" s="30">
        <v>0</v>
      </c>
      <c r="AJ48" s="30">
        <v>0</v>
      </c>
      <c r="AK48" s="30">
        <v>0</v>
      </c>
      <c r="AL48" s="30">
        <v>0</v>
      </c>
      <c r="AM48" s="30">
        <v>0</v>
      </c>
      <c r="AN48" s="30">
        <v>0</v>
      </c>
      <c r="AO48" s="30">
        <v>0</v>
      </c>
      <c r="AP48" s="30">
        <v>0</v>
      </c>
      <c r="AQ48" s="30">
        <v>0</v>
      </c>
      <c r="AR48" s="30">
        <v>0</v>
      </c>
      <c r="AS48" s="30">
        <v>0</v>
      </c>
      <c r="AT48" s="30">
        <v>0</v>
      </c>
      <c r="AU48" s="30">
        <v>0</v>
      </c>
      <c r="AV48" s="30">
        <v>0</v>
      </c>
      <c r="AW48" s="30"/>
      <c r="AX48" s="30"/>
      <c r="AY48" s="33">
        <f t="shared" si="4"/>
        <v>3467144</v>
      </c>
      <c r="AZ48" s="7">
        <f t="shared" si="0"/>
        <v>0</v>
      </c>
      <c r="BA48" s="32">
        <f t="shared" si="1"/>
        <v>1029192</v>
      </c>
      <c r="BB48" s="33">
        <f t="shared" si="5"/>
        <v>3467144</v>
      </c>
      <c r="BD48" s="24" t="b">
        <f t="shared" si="2"/>
        <v>1</v>
      </c>
      <c r="BE48" s="34">
        <f>BB48-K48-R48</f>
        <v>0</v>
      </c>
    </row>
    <row r="49" spans="1:57" hidden="1" outlineLevel="1" x14ac:dyDescent="0.25">
      <c r="B49" s="35" t="s">
        <v>71</v>
      </c>
      <c r="C49" s="35"/>
      <c r="D49" s="46" t="s">
        <v>151</v>
      </c>
      <c r="E49" s="36"/>
      <c r="F49" s="35"/>
      <c r="G49" s="35"/>
      <c r="H49" s="35"/>
      <c r="I49" s="35"/>
      <c r="J49" s="37"/>
      <c r="K49" s="37"/>
      <c r="L49" s="37" t="s">
        <v>152</v>
      </c>
      <c r="M49" s="37"/>
      <c r="N49" s="38">
        <f t="shared" si="6"/>
        <v>3.875</v>
      </c>
      <c r="O49" s="38">
        <v>3.875</v>
      </c>
      <c r="P49" s="38">
        <f>$P$4</f>
        <v>0</v>
      </c>
      <c r="Q49" s="38" t="s">
        <v>32</v>
      </c>
      <c r="R49" s="39">
        <v>42392.02</v>
      </c>
      <c r="S49" s="39">
        <v>29984.080000000002</v>
      </c>
      <c r="T49" s="40">
        <f t="shared" si="3"/>
        <v>72376.100000000006</v>
      </c>
      <c r="U49" s="40">
        <f>SUM(U48:$AV48)*$N49/100</f>
        <v>117497.13</v>
      </c>
      <c r="V49" s="40">
        <f>SUM(V48:$AV48)*$N49/100</f>
        <v>102178.63499999999</v>
      </c>
      <c r="W49" s="40">
        <f>SUM(W48:$AV48)*$N49/100</f>
        <v>88096.11</v>
      </c>
      <c r="X49" s="40">
        <f>SUM(X48:$AV48)*$N49/100</f>
        <v>74753.09</v>
      </c>
      <c r="Y49" s="40">
        <f>SUM(Y48:$AV48)*$N49/100</f>
        <v>62552.42</v>
      </c>
      <c r="Z49" s="40">
        <f>SUM(Z48:$AV48)*$N49/100</f>
        <v>50730.57</v>
      </c>
      <c r="AA49" s="40">
        <f>SUM(AA48:$AV48)*$N49/100</f>
        <v>39881.19</v>
      </c>
      <c r="AB49" s="40">
        <f>SUM(AB48:$AV48)*$N49/100</f>
        <v>30112.314999999999</v>
      </c>
      <c r="AC49" s="40">
        <f>SUM(AC48:$AV48)*$N49/100</f>
        <v>20682.424999999999</v>
      </c>
      <c r="AD49" s="40">
        <f>SUM(AD48:$AV48)*$N49/100</f>
        <v>11252.535</v>
      </c>
      <c r="AE49" s="40">
        <f>SUM(AE48:$AV48)*$N49/100</f>
        <v>1822.645</v>
      </c>
      <c r="AF49" s="40">
        <f>SUM(AF48:$AV48)*$N49/100</f>
        <v>530.1</v>
      </c>
      <c r="AG49" s="40">
        <v>0</v>
      </c>
      <c r="AH49" s="40">
        <v>0</v>
      </c>
      <c r="AI49" s="40">
        <v>0</v>
      </c>
      <c r="AJ49" s="40">
        <v>0</v>
      </c>
      <c r="AK49" s="40">
        <v>0</v>
      </c>
      <c r="AL49" s="40">
        <v>0</v>
      </c>
      <c r="AM49" s="40">
        <v>0</v>
      </c>
      <c r="AN49" s="40">
        <v>0</v>
      </c>
      <c r="AO49" s="40">
        <v>0</v>
      </c>
      <c r="AP49" s="40">
        <v>0</v>
      </c>
      <c r="AQ49" s="40">
        <v>0</v>
      </c>
      <c r="AR49" s="40">
        <v>0</v>
      </c>
      <c r="AS49" s="40">
        <v>0</v>
      </c>
      <c r="AT49" s="40">
        <v>0</v>
      </c>
      <c r="AU49" s="40">
        <v>0</v>
      </c>
      <c r="AV49" s="40">
        <v>0</v>
      </c>
      <c r="AW49" s="40"/>
      <c r="AX49" s="40"/>
      <c r="AY49" s="43">
        <f t="shared" si="4"/>
        <v>672465.2649999999</v>
      </c>
      <c r="AZ49" s="7">
        <f t="shared" si="0"/>
        <v>0</v>
      </c>
      <c r="BA49" s="42">
        <f t="shared" si="1"/>
        <v>104281.21000000002</v>
      </c>
      <c r="BB49" s="43">
        <f t="shared" si="5"/>
        <v>672465.2649999999</v>
      </c>
      <c r="BD49" s="24" t="b">
        <f t="shared" si="2"/>
        <v>1</v>
      </c>
    </row>
    <row r="50" spans="1:57" s="24" customFormat="1" hidden="1" outlineLevel="1" x14ac:dyDescent="0.25">
      <c r="B50" s="25" t="s">
        <v>71</v>
      </c>
      <c r="C50" s="25">
        <v>23</v>
      </c>
      <c r="D50" s="25" t="s">
        <v>378</v>
      </c>
      <c r="E50" s="26" t="s">
        <v>153</v>
      </c>
      <c r="F50" s="25" t="s">
        <v>154</v>
      </c>
      <c r="G50" s="109" t="s">
        <v>155</v>
      </c>
      <c r="H50" s="109" t="s">
        <v>156</v>
      </c>
      <c r="I50" s="109" t="s">
        <v>29</v>
      </c>
      <c r="J50" s="110">
        <v>117517</v>
      </c>
      <c r="K50" s="27">
        <v>11109</v>
      </c>
      <c r="L50" s="27"/>
      <c r="M50" s="27"/>
      <c r="N50" s="28"/>
      <c r="O50" s="28"/>
      <c r="P50" s="28"/>
      <c r="Q50" s="28" t="s">
        <v>30</v>
      </c>
      <c r="R50" s="29">
        <v>966</v>
      </c>
      <c r="S50" s="29">
        <v>966</v>
      </c>
      <c r="T50" s="30">
        <f t="shared" si="3"/>
        <v>1932</v>
      </c>
      <c r="U50" s="30">
        <v>1932</v>
      </c>
      <c r="V50" s="30">
        <v>1932</v>
      </c>
      <c r="W50" s="30">
        <v>1932</v>
      </c>
      <c r="X50" s="30">
        <v>1932</v>
      </c>
      <c r="Y50" s="30">
        <v>1932</v>
      </c>
      <c r="Z50" s="30">
        <v>483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  <c r="AV50" s="30">
        <v>0</v>
      </c>
      <c r="AW50" s="30"/>
      <c r="AX50" s="30"/>
      <c r="AY50" s="33">
        <f t="shared" si="4"/>
        <v>12075</v>
      </c>
      <c r="AZ50" s="7">
        <f t="shared" si="0"/>
        <v>0</v>
      </c>
      <c r="BA50" s="32">
        <f t="shared" si="1"/>
        <v>0</v>
      </c>
      <c r="BB50" s="33">
        <f t="shared" si="5"/>
        <v>12075</v>
      </c>
      <c r="BD50" s="24" t="b">
        <f t="shared" si="2"/>
        <v>1</v>
      </c>
      <c r="BE50" s="34">
        <f>BB50-K50-R50</f>
        <v>0</v>
      </c>
    </row>
    <row r="51" spans="1:57" hidden="1" outlineLevel="1" x14ac:dyDescent="0.25">
      <c r="B51" s="35" t="s">
        <v>71</v>
      </c>
      <c r="C51" s="35"/>
      <c r="D51" s="46" t="s">
        <v>379</v>
      </c>
      <c r="E51" s="36"/>
      <c r="F51" s="35"/>
      <c r="G51" s="35"/>
      <c r="H51" s="35"/>
      <c r="I51" s="35"/>
      <c r="J51" s="37"/>
      <c r="K51" s="37"/>
      <c r="L51" s="37" t="s">
        <v>157</v>
      </c>
      <c r="M51" s="37"/>
      <c r="N51" s="38">
        <f t="shared" si="6"/>
        <v>4.0709999999999997</v>
      </c>
      <c r="O51" s="38">
        <v>4.0709999999999997</v>
      </c>
      <c r="P51" s="38">
        <f>$P$4</f>
        <v>0</v>
      </c>
      <c r="Q51" s="38" t="s">
        <v>32</v>
      </c>
      <c r="R51" s="39">
        <v>144.10000000000002</v>
      </c>
      <c r="S51" s="39">
        <v>107.92</v>
      </c>
      <c r="T51" s="40">
        <f t="shared" si="3"/>
        <v>252.02000000000004</v>
      </c>
      <c r="U51" s="40">
        <f>SUM(U50:$AV50)*$N51/100</f>
        <v>412.92152999999996</v>
      </c>
      <c r="V51" s="40">
        <f>SUM(V50:$AV50)*$N51/100</f>
        <v>334.26981000000001</v>
      </c>
      <c r="W51" s="40">
        <f>SUM(W50:$AV50)*$N51/100</f>
        <v>255.61808999999997</v>
      </c>
      <c r="X51" s="40">
        <f>SUM(X50:$AV50)*$N51/100</f>
        <v>176.96636999999998</v>
      </c>
      <c r="Y51" s="40">
        <f>SUM(Y50:$AV50)*$N51/100</f>
        <v>98.31465</v>
      </c>
      <c r="Z51" s="40">
        <f>SUM(Z50:$AV50)*$N51/100</f>
        <v>19.662929999999999</v>
      </c>
      <c r="AA51" s="40">
        <v>0</v>
      </c>
      <c r="AB51" s="40">
        <v>0</v>
      </c>
      <c r="AC51" s="40">
        <v>0</v>
      </c>
      <c r="AD51" s="40">
        <v>0</v>
      </c>
      <c r="AE51" s="40">
        <v>0</v>
      </c>
      <c r="AF51" s="40">
        <v>0</v>
      </c>
      <c r="AG51" s="40">
        <v>0</v>
      </c>
      <c r="AH51" s="40">
        <v>0</v>
      </c>
      <c r="AI51" s="40">
        <v>0</v>
      </c>
      <c r="AJ51" s="40">
        <v>0</v>
      </c>
      <c r="AK51" s="40">
        <v>0</v>
      </c>
      <c r="AL51" s="40">
        <v>0</v>
      </c>
      <c r="AM51" s="40">
        <v>0</v>
      </c>
      <c r="AN51" s="40">
        <v>0</v>
      </c>
      <c r="AO51" s="40">
        <v>0</v>
      </c>
      <c r="AP51" s="40">
        <v>0</v>
      </c>
      <c r="AQ51" s="40">
        <v>0</v>
      </c>
      <c r="AR51" s="40">
        <v>0</v>
      </c>
      <c r="AS51" s="40">
        <v>0</v>
      </c>
      <c r="AT51" s="40">
        <v>0</v>
      </c>
      <c r="AU51" s="40">
        <v>0</v>
      </c>
      <c r="AV51" s="40">
        <v>0</v>
      </c>
      <c r="AW51" s="40"/>
      <c r="AX51" s="40"/>
      <c r="AY51" s="43">
        <f t="shared" si="4"/>
        <v>1549.7733799999999</v>
      </c>
      <c r="AZ51" s="7">
        <f t="shared" si="0"/>
        <v>0</v>
      </c>
      <c r="BA51" s="42">
        <f t="shared" si="1"/>
        <v>0</v>
      </c>
      <c r="BB51" s="43">
        <f t="shared" si="5"/>
        <v>1549.7733799999999</v>
      </c>
      <c r="BD51" s="24" t="b">
        <f t="shared" si="2"/>
        <v>1</v>
      </c>
    </row>
    <row r="52" spans="1:57" s="24" customFormat="1" hidden="1" outlineLevel="1" x14ac:dyDescent="0.25">
      <c r="B52" s="25" t="s">
        <v>71</v>
      </c>
      <c r="C52" s="25">
        <v>24</v>
      </c>
      <c r="D52" s="25" t="s">
        <v>380</v>
      </c>
      <c r="E52" s="26" t="s">
        <v>158</v>
      </c>
      <c r="F52" s="25" t="s">
        <v>159</v>
      </c>
      <c r="G52" s="109" t="s">
        <v>160</v>
      </c>
      <c r="H52" s="109" t="s">
        <v>161</v>
      </c>
      <c r="I52" s="109" t="s">
        <v>29</v>
      </c>
      <c r="J52" s="110">
        <v>2227434</v>
      </c>
      <c r="K52" s="27">
        <v>1831440</v>
      </c>
      <c r="L52" s="27"/>
      <c r="M52" s="27"/>
      <c r="N52" s="28"/>
      <c r="O52" s="28"/>
      <c r="P52" s="28"/>
      <c r="Q52" s="28" t="s">
        <v>30</v>
      </c>
      <c r="R52" s="29">
        <v>35220</v>
      </c>
      <c r="S52" s="29">
        <v>35220</v>
      </c>
      <c r="T52" s="30">
        <f t="shared" si="3"/>
        <v>70440</v>
      </c>
      <c r="U52" s="30">
        <v>70440</v>
      </c>
      <c r="V52" s="30">
        <v>70440</v>
      </c>
      <c r="W52" s="30">
        <v>70440</v>
      </c>
      <c r="X52" s="30">
        <v>70440</v>
      </c>
      <c r="Y52" s="30">
        <v>70440</v>
      </c>
      <c r="Z52" s="30">
        <v>70440</v>
      </c>
      <c r="AA52" s="30">
        <v>70440</v>
      </c>
      <c r="AB52" s="30">
        <v>70440</v>
      </c>
      <c r="AC52" s="30">
        <v>70440</v>
      </c>
      <c r="AD52" s="30">
        <v>70440</v>
      </c>
      <c r="AE52" s="30">
        <v>70440</v>
      </c>
      <c r="AF52" s="30">
        <v>70440</v>
      </c>
      <c r="AG52" s="30">
        <v>70440</v>
      </c>
      <c r="AH52" s="30">
        <v>70440</v>
      </c>
      <c r="AI52" s="30">
        <v>70440</v>
      </c>
      <c r="AJ52" s="30">
        <v>70440</v>
      </c>
      <c r="AK52" s="30">
        <v>70440</v>
      </c>
      <c r="AL52" s="30">
        <v>70440</v>
      </c>
      <c r="AM52" s="30">
        <v>70440</v>
      </c>
      <c r="AN52" s="30">
        <v>70440</v>
      </c>
      <c r="AO52" s="30">
        <v>70440</v>
      </c>
      <c r="AP52" s="30">
        <v>70440</v>
      </c>
      <c r="AQ52" s="30">
        <v>70440</v>
      </c>
      <c r="AR52" s="30">
        <v>70440</v>
      </c>
      <c r="AS52" s="30">
        <v>70440</v>
      </c>
      <c r="AT52" s="30">
        <v>35220</v>
      </c>
      <c r="AU52" s="30">
        <v>0</v>
      </c>
      <c r="AV52" s="30">
        <v>0</v>
      </c>
      <c r="AW52" s="30"/>
      <c r="AX52" s="30"/>
      <c r="AY52" s="33">
        <f t="shared" si="4"/>
        <v>1866660</v>
      </c>
      <c r="AZ52" s="7">
        <f t="shared" si="0"/>
        <v>0</v>
      </c>
      <c r="BA52" s="32">
        <f t="shared" si="1"/>
        <v>1373580</v>
      </c>
      <c r="BB52" s="33">
        <f t="shared" si="5"/>
        <v>1866660</v>
      </c>
      <c r="BD52" s="24" t="b">
        <f t="shared" si="2"/>
        <v>1</v>
      </c>
      <c r="BE52" s="34">
        <f>BB52-K52-R52</f>
        <v>0</v>
      </c>
    </row>
    <row r="53" spans="1:57" hidden="1" outlineLevel="1" x14ac:dyDescent="0.25">
      <c r="B53" s="35" t="s">
        <v>71</v>
      </c>
      <c r="C53" s="35"/>
      <c r="D53" s="46" t="s">
        <v>162</v>
      </c>
      <c r="E53" s="36"/>
      <c r="F53" s="35"/>
      <c r="G53" s="35"/>
      <c r="H53" s="35"/>
      <c r="I53" s="35"/>
      <c r="J53" s="37"/>
      <c r="K53" s="37"/>
      <c r="L53" s="37" t="s">
        <v>163</v>
      </c>
      <c r="M53" s="37"/>
      <c r="N53" s="38">
        <f t="shared" si="6"/>
        <v>4.1890000000000001</v>
      </c>
      <c r="O53" s="38">
        <v>4.1890000000000001</v>
      </c>
      <c r="P53" s="38">
        <f>$P$4</f>
        <v>0</v>
      </c>
      <c r="Q53" s="38" t="s">
        <v>32</v>
      </c>
      <c r="R53" s="39">
        <v>13112.92</v>
      </c>
      <c r="S53" s="39">
        <v>18414.689999999999</v>
      </c>
      <c r="T53" s="40">
        <f t="shared" si="3"/>
        <v>31527.61</v>
      </c>
      <c r="U53" s="40">
        <f>SUM(U52:$AV52)*$N53/100</f>
        <v>75243.655800000008</v>
      </c>
      <c r="V53" s="40">
        <f>SUM(V52:$AV52)*$N53/100</f>
        <v>72292.924199999994</v>
      </c>
      <c r="W53" s="40">
        <f>SUM(W52:$AV52)*$N53/100</f>
        <v>69342.192599999995</v>
      </c>
      <c r="X53" s="40">
        <f>SUM(X52:$AV52)*$N53/100</f>
        <v>66391.460999999996</v>
      </c>
      <c r="Y53" s="40">
        <f>SUM(Y52:$AV52)*$N53/100</f>
        <v>63440.729400000004</v>
      </c>
      <c r="Z53" s="40">
        <f>SUM(Z52:$AV52)*$N53/100</f>
        <v>60489.997800000005</v>
      </c>
      <c r="AA53" s="40">
        <f>SUM(AA52:$AV52)*$N53/100</f>
        <v>57539.266199999998</v>
      </c>
      <c r="AB53" s="40">
        <f>SUM(AB52:$AV52)*$N53/100</f>
        <v>54588.534599999999</v>
      </c>
      <c r="AC53" s="40">
        <f>SUM(AC52:$AV52)*$N53/100</f>
        <v>51637.803</v>
      </c>
      <c r="AD53" s="40">
        <f>SUM(AD52:$AV52)*$N53/100</f>
        <v>48687.071399999993</v>
      </c>
      <c r="AE53" s="40">
        <f>SUM(AE52:$AV52)*$N53/100</f>
        <v>45736.339800000002</v>
      </c>
      <c r="AF53" s="40">
        <f>SUM(AF52:$AV52)*$N53/100</f>
        <v>42785.608200000002</v>
      </c>
      <c r="AG53" s="40">
        <f>SUM(AG52:$AV52)*$N53/100</f>
        <v>39834.876600000003</v>
      </c>
      <c r="AH53" s="40">
        <f>SUM(AH52:$AV52)*$N53/100</f>
        <v>36884.144999999997</v>
      </c>
      <c r="AI53" s="40">
        <f>SUM(AI52:$AV52)*$N53/100</f>
        <v>33933.413399999998</v>
      </c>
      <c r="AJ53" s="40">
        <f>SUM(AJ52:$AV52)*$N53/100</f>
        <v>30982.681800000002</v>
      </c>
      <c r="AK53" s="40">
        <f>SUM(AK52:$AV52)*$N53/100</f>
        <v>28031.950199999999</v>
      </c>
      <c r="AL53" s="40">
        <f>SUM(AL52:$AV52)*$N53/100</f>
        <v>25081.2186</v>
      </c>
      <c r="AM53" s="40">
        <f>SUM(AM52:$AV52)*$N53/100</f>
        <v>22130.487000000001</v>
      </c>
      <c r="AN53" s="40">
        <f>SUM(AN52:$AV52)*$N53/100</f>
        <v>19179.755400000002</v>
      </c>
      <c r="AO53" s="40">
        <f>SUM(AO52:$AV52)*$N53/100</f>
        <v>16229.023800000001</v>
      </c>
      <c r="AP53" s="40">
        <f>SUM(AP52:$AV52)*$N53/100</f>
        <v>13278.2922</v>
      </c>
      <c r="AQ53" s="40">
        <f>SUM(AQ52:$AV52)*$N53/100</f>
        <v>10327.560600000001</v>
      </c>
      <c r="AR53" s="40">
        <f>SUM(AR52:$AV52)*$N53/100</f>
        <v>7376.8290000000006</v>
      </c>
      <c r="AS53" s="40">
        <f>SUM(AS52:$AV52)*$N53/100</f>
        <v>4426.0973999999997</v>
      </c>
      <c r="AT53" s="40">
        <f>SUM(AT52:$AV52)*$N53/100</f>
        <v>1475.3658000000003</v>
      </c>
      <c r="AU53" s="40">
        <v>0</v>
      </c>
      <c r="AV53" s="40">
        <v>0</v>
      </c>
      <c r="AW53" s="40"/>
      <c r="AX53" s="40"/>
      <c r="AY53" s="43">
        <f t="shared" si="4"/>
        <v>1028874.8907999999</v>
      </c>
      <c r="AZ53" s="7">
        <f t="shared" si="0"/>
        <v>0</v>
      </c>
      <c r="BA53" s="42">
        <f t="shared" si="1"/>
        <v>590146.32000000007</v>
      </c>
      <c r="BB53" s="43">
        <f t="shared" si="5"/>
        <v>1028874.8908000002</v>
      </c>
      <c r="BD53" s="24" t="b">
        <f t="shared" si="2"/>
        <v>1</v>
      </c>
    </row>
    <row r="54" spans="1:57" s="24" customFormat="1" hidden="1" outlineLevel="1" x14ac:dyDescent="0.25">
      <c r="B54" s="25" t="s">
        <v>23</v>
      </c>
      <c r="C54" s="25">
        <v>25</v>
      </c>
      <c r="D54" s="25" t="s">
        <v>164</v>
      </c>
      <c r="E54" s="26" t="s">
        <v>165</v>
      </c>
      <c r="F54" s="25" t="s">
        <v>166</v>
      </c>
      <c r="G54" s="109" t="s">
        <v>167</v>
      </c>
      <c r="H54" s="109" t="s">
        <v>168</v>
      </c>
      <c r="I54" s="109" t="s">
        <v>29</v>
      </c>
      <c r="J54" s="110">
        <v>531484</v>
      </c>
      <c r="K54" s="27">
        <v>412380</v>
      </c>
      <c r="L54" s="27"/>
      <c r="M54" s="27"/>
      <c r="N54" s="28"/>
      <c r="O54" s="28">
        <v>2.4700000000000002</v>
      </c>
      <c r="P54" s="28"/>
      <c r="Q54" s="28" t="s">
        <v>30</v>
      </c>
      <c r="R54" s="29">
        <v>18328</v>
      </c>
      <c r="S54" s="29">
        <v>18328</v>
      </c>
      <c r="T54" s="30">
        <f t="shared" si="3"/>
        <v>36656</v>
      </c>
      <c r="U54" s="30">
        <v>36656</v>
      </c>
      <c r="V54" s="30">
        <v>36656</v>
      </c>
      <c r="W54" s="30">
        <v>36656</v>
      </c>
      <c r="X54" s="30">
        <v>36656</v>
      </c>
      <c r="Y54" s="30">
        <v>36656</v>
      </c>
      <c r="Z54" s="30">
        <v>36656</v>
      </c>
      <c r="AA54" s="30">
        <v>36656</v>
      </c>
      <c r="AB54" s="30">
        <v>36656</v>
      </c>
      <c r="AC54" s="30">
        <v>36656</v>
      </c>
      <c r="AD54" s="30">
        <v>36656</v>
      </c>
      <c r="AE54" s="30">
        <v>27492</v>
      </c>
      <c r="AF54" s="30">
        <v>0</v>
      </c>
      <c r="AG54" s="30">
        <v>0</v>
      </c>
      <c r="AH54" s="30">
        <v>0</v>
      </c>
      <c r="AI54" s="30">
        <v>0</v>
      </c>
      <c r="AJ54" s="30">
        <v>0</v>
      </c>
      <c r="AK54" s="30">
        <v>0</v>
      </c>
      <c r="AL54" s="30">
        <v>0</v>
      </c>
      <c r="AM54" s="30">
        <v>0</v>
      </c>
      <c r="AN54" s="30">
        <v>0</v>
      </c>
      <c r="AO54" s="30">
        <v>0</v>
      </c>
      <c r="AP54" s="30">
        <v>0</v>
      </c>
      <c r="AQ54" s="30">
        <v>0</v>
      </c>
      <c r="AR54" s="30">
        <v>0</v>
      </c>
      <c r="AS54" s="30">
        <v>0</v>
      </c>
      <c r="AT54" s="30">
        <v>0</v>
      </c>
      <c r="AU54" s="30">
        <v>0</v>
      </c>
      <c r="AV54" s="30">
        <v>0</v>
      </c>
      <c r="AW54" s="30"/>
      <c r="AX54" s="30"/>
      <c r="AY54" s="31">
        <f t="shared" si="4"/>
        <v>430708</v>
      </c>
      <c r="AZ54" s="7">
        <f t="shared" si="0"/>
        <v>0</v>
      </c>
      <c r="BA54" s="32">
        <f t="shared" si="1"/>
        <v>174116</v>
      </c>
      <c r="BB54" s="33">
        <f t="shared" si="5"/>
        <v>430708</v>
      </c>
      <c r="BD54" s="24" t="b">
        <f t="shared" si="2"/>
        <v>1</v>
      </c>
      <c r="BE54" s="34">
        <f>BB54-K54-R54</f>
        <v>0</v>
      </c>
    </row>
    <row r="55" spans="1:57" hidden="1" outlineLevel="1" x14ac:dyDescent="0.25">
      <c r="B55" s="35" t="s">
        <v>23</v>
      </c>
      <c r="C55" s="35"/>
      <c r="D55" s="35"/>
      <c r="E55" s="36"/>
      <c r="F55" s="35"/>
      <c r="G55" s="35"/>
      <c r="H55" s="35"/>
      <c r="I55" s="35"/>
      <c r="J55" s="37"/>
      <c r="K55" s="37"/>
      <c r="L55" s="37" t="s">
        <v>169</v>
      </c>
      <c r="M55" s="37"/>
      <c r="N55" s="38">
        <f t="shared" si="6"/>
        <v>4.1500000000000004</v>
      </c>
      <c r="O55" s="45">
        <v>4.1500000000000004</v>
      </c>
      <c r="P55" s="38">
        <f>$P$4</f>
        <v>0</v>
      </c>
      <c r="Q55" s="38" t="s">
        <v>32</v>
      </c>
      <c r="R55" s="39">
        <v>7834.89</v>
      </c>
      <c r="S55" s="39">
        <v>2596.12</v>
      </c>
      <c r="T55" s="40">
        <f t="shared" si="3"/>
        <v>10431.01</v>
      </c>
      <c r="U55" s="40">
        <f>SUM(U54:$AV54)*$N55/100</f>
        <v>16353.158000000001</v>
      </c>
      <c r="V55" s="40">
        <f>SUM(V54:$AV54)*$N55/100</f>
        <v>14831.934000000001</v>
      </c>
      <c r="W55" s="40">
        <f>SUM(W54:$AV54)*$N55/100</f>
        <v>13310.71</v>
      </c>
      <c r="X55" s="40">
        <f>SUM(X54:$AV54)*$N55/100</f>
        <v>11789.486000000001</v>
      </c>
      <c r="Y55" s="40">
        <f>SUM(Y54:$AV54)*$N55/100</f>
        <v>10268.262000000001</v>
      </c>
      <c r="Z55" s="40">
        <f>SUM(Z54:$AV54)*$N55/100</f>
        <v>8747.0380000000005</v>
      </c>
      <c r="AA55" s="40">
        <f>SUM(AA54:$AV54)*$N55/100</f>
        <v>7225.8140000000003</v>
      </c>
      <c r="AB55" s="40">
        <f>SUM(AB54:$AV54)*$N55/100</f>
        <v>5704.59</v>
      </c>
      <c r="AC55" s="40">
        <f>SUM(AC54:$AV54)*$N55/100</f>
        <v>4183.366</v>
      </c>
      <c r="AD55" s="40">
        <f>SUM(AD54:$AV54)*$N55/100</f>
        <v>2662.1420000000003</v>
      </c>
      <c r="AE55" s="40">
        <f>SUM(AE54:$AV54)*$N55/100</f>
        <v>1140.9180000000001</v>
      </c>
      <c r="AF55" s="40">
        <v>0</v>
      </c>
      <c r="AG55" s="40">
        <v>0</v>
      </c>
      <c r="AH55" s="40">
        <v>0</v>
      </c>
      <c r="AI55" s="40">
        <v>0</v>
      </c>
      <c r="AJ55" s="40">
        <v>0</v>
      </c>
      <c r="AK55" s="40">
        <v>0</v>
      </c>
      <c r="AL55" s="40">
        <v>0</v>
      </c>
      <c r="AM55" s="40">
        <v>0</v>
      </c>
      <c r="AN55" s="40">
        <v>0</v>
      </c>
      <c r="AO55" s="40">
        <v>0</v>
      </c>
      <c r="AP55" s="40">
        <v>0</v>
      </c>
      <c r="AQ55" s="40">
        <v>0</v>
      </c>
      <c r="AR55" s="40">
        <v>0</v>
      </c>
      <c r="AS55" s="40">
        <v>0</v>
      </c>
      <c r="AT55" s="40">
        <v>0</v>
      </c>
      <c r="AU55" s="40">
        <v>0</v>
      </c>
      <c r="AV55" s="40">
        <v>0</v>
      </c>
      <c r="AW55" s="40"/>
      <c r="AX55" s="40"/>
      <c r="AY55" s="41">
        <f t="shared" si="4"/>
        <v>106648.428</v>
      </c>
      <c r="AZ55" s="7">
        <f t="shared" si="0"/>
        <v>0</v>
      </c>
      <c r="BA55" s="42">
        <f t="shared" si="1"/>
        <v>20916.830000000002</v>
      </c>
      <c r="BB55" s="43">
        <f t="shared" si="5"/>
        <v>106648.428</v>
      </c>
      <c r="BD55" s="24" t="b">
        <f t="shared" si="2"/>
        <v>1</v>
      </c>
    </row>
    <row r="56" spans="1:57" s="24" customFormat="1" hidden="1" outlineLevel="1" x14ac:dyDescent="0.25">
      <c r="B56" s="25" t="s">
        <v>71</v>
      </c>
      <c r="C56" s="25">
        <v>26</v>
      </c>
      <c r="D56" s="25" t="s">
        <v>170</v>
      </c>
      <c r="E56" s="26" t="s">
        <v>171</v>
      </c>
      <c r="F56" s="25" t="s">
        <v>172</v>
      </c>
      <c r="G56" s="109" t="s">
        <v>173</v>
      </c>
      <c r="H56" s="109" t="s">
        <v>174</v>
      </c>
      <c r="I56" s="109" t="s">
        <v>29</v>
      </c>
      <c r="J56" s="110">
        <v>583938.46</v>
      </c>
      <c r="K56" s="27">
        <v>520872</v>
      </c>
      <c r="L56" s="27"/>
      <c r="M56" s="27"/>
      <c r="N56" s="28"/>
      <c r="O56" s="28">
        <v>2.8109999999999999</v>
      </c>
      <c r="P56" s="28"/>
      <c r="Q56" s="28" t="s">
        <v>30</v>
      </c>
      <c r="R56" s="29">
        <v>15784</v>
      </c>
      <c r="S56" s="29">
        <v>15784</v>
      </c>
      <c r="T56" s="30">
        <f t="shared" si="3"/>
        <v>31568</v>
      </c>
      <c r="U56" s="30">
        <v>31568</v>
      </c>
      <c r="V56" s="30">
        <v>31568</v>
      </c>
      <c r="W56" s="30">
        <v>31568</v>
      </c>
      <c r="X56" s="30">
        <v>31568</v>
      </c>
      <c r="Y56" s="30">
        <v>31568</v>
      </c>
      <c r="Z56" s="30">
        <v>31568</v>
      </c>
      <c r="AA56" s="30">
        <v>31568</v>
      </c>
      <c r="AB56" s="30">
        <v>31568</v>
      </c>
      <c r="AC56" s="30">
        <v>31568</v>
      </c>
      <c r="AD56" s="30">
        <v>31568</v>
      </c>
      <c r="AE56" s="30">
        <v>31568</v>
      </c>
      <c r="AF56" s="30">
        <v>31568</v>
      </c>
      <c r="AG56" s="30">
        <v>31568</v>
      </c>
      <c r="AH56" s="30">
        <v>31568</v>
      </c>
      <c r="AI56" s="30">
        <v>31568</v>
      </c>
      <c r="AJ56" s="30">
        <v>31568</v>
      </c>
      <c r="AK56" s="30">
        <v>0</v>
      </c>
      <c r="AL56" s="30">
        <v>0</v>
      </c>
      <c r="AM56" s="30">
        <v>0</v>
      </c>
      <c r="AN56" s="30">
        <v>0</v>
      </c>
      <c r="AO56" s="30">
        <v>0</v>
      </c>
      <c r="AP56" s="30">
        <v>0</v>
      </c>
      <c r="AQ56" s="30">
        <v>0</v>
      </c>
      <c r="AR56" s="30">
        <v>0</v>
      </c>
      <c r="AS56" s="30">
        <v>0</v>
      </c>
      <c r="AT56" s="30">
        <v>0</v>
      </c>
      <c r="AU56" s="30">
        <v>0</v>
      </c>
      <c r="AV56" s="30">
        <v>0</v>
      </c>
      <c r="AW56" s="30"/>
      <c r="AX56" s="30"/>
      <c r="AY56" s="33">
        <f t="shared" si="4"/>
        <v>536656</v>
      </c>
      <c r="AZ56" s="7">
        <f t="shared" si="0"/>
        <v>0</v>
      </c>
      <c r="BA56" s="32">
        <f t="shared" si="1"/>
        <v>315680</v>
      </c>
      <c r="BB56" s="33">
        <f t="shared" si="5"/>
        <v>536656</v>
      </c>
      <c r="BD56" s="24" t="b">
        <f t="shared" si="2"/>
        <v>1</v>
      </c>
      <c r="BE56" s="34">
        <f>BB56-K56-R56</f>
        <v>0</v>
      </c>
    </row>
    <row r="57" spans="1:57" hidden="1" outlineLevel="1" x14ac:dyDescent="0.25">
      <c r="B57" s="35" t="s">
        <v>71</v>
      </c>
      <c r="C57" s="35"/>
      <c r="D57" s="35"/>
      <c r="E57" s="36"/>
      <c r="F57" s="35"/>
      <c r="G57" s="35"/>
      <c r="H57" s="35"/>
      <c r="I57" s="35"/>
      <c r="J57" s="37"/>
      <c r="K57" s="37"/>
      <c r="L57" s="37" t="s">
        <v>175</v>
      </c>
      <c r="M57" s="37"/>
      <c r="N57" s="38">
        <f t="shared" si="6"/>
        <v>4.1500000000000004</v>
      </c>
      <c r="O57" s="45">
        <v>4.1500000000000004</v>
      </c>
      <c r="P57" s="38">
        <f>$P$4</f>
        <v>0</v>
      </c>
      <c r="Q57" s="38" t="s">
        <v>32</v>
      </c>
      <c r="R57" s="39">
        <v>8612.48</v>
      </c>
      <c r="S57" s="39">
        <v>3735</v>
      </c>
      <c r="T57" s="40">
        <f t="shared" si="3"/>
        <v>12347.48</v>
      </c>
      <c r="U57" s="40">
        <f>SUM(U56:$AV56)*$N57/100</f>
        <v>20961.152000000002</v>
      </c>
      <c r="V57" s="40">
        <f>SUM(V56:$AV56)*$N57/100</f>
        <v>19651.080000000002</v>
      </c>
      <c r="W57" s="40">
        <f>SUM(W56:$AV56)*$N57/100</f>
        <v>18341.008000000002</v>
      </c>
      <c r="X57" s="40">
        <f>SUM(X56:$AV56)*$N57/100</f>
        <v>17030.936000000002</v>
      </c>
      <c r="Y57" s="40">
        <f>SUM(Y56:$AV56)*$N57/100</f>
        <v>15720.864000000001</v>
      </c>
      <c r="Z57" s="40">
        <f>SUM(Z56:$AV56)*$N57/100</f>
        <v>14410.792000000001</v>
      </c>
      <c r="AA57" s="40">
        <f>SUM(AA56:$AV56)*$N57/100</f>
        <v>13100.72</v>
      </c>
      <c r="AB57" s="40">
        <f>SUM(AB56:$AV56)*$N57/100</f>
        <v>11790.648000000001</v>
      </c>
      <c r="AC57" s="40">
        <f>SUM(AC56:$AV56)*$N57/100</f>
        <v>10480.576000000001</v>
      </c>
      <c r="AD57" s="40">
        <f>SUM(AD56:$AV56)*$N57/100</f>
        <v>9170.5040000000008</v>
      </c>
      <c r="AE57" s="40">
        <f>SUM(AE56:$AV56)*$N57/100</f>
        <v>7860.4320000000007</v>
      </c>
      <c r="AF57" s="40">
        <f>SUM(AF56:$AV56)*$N57/100</f>
        <v>6550.36</v>
      </c>
      <c r="AG57" s="40">
        <f>SUM(AG56:$AV56)*$N57/100</f>
        <v>5240.2880000000005</v>
      </c>
      <c r="AH57" s="40">
        <f>SUM(AH56:$AV56)*$N57/100</f>
        <v>3930.2160000000003</v>
      </c>
      <c r="AI57" s="40">
        <f>SUM(AI56:$AV56)*$N57/100</f>
        <v>2620.1440000000002</v>
      </c>
      <c r="AJ57" s="40">
        <f>SUM(AJ56:$AV56)*$N57/100</f>
        <v>1310.0720000000001</v>
      </c>
      <c r="AK57" s="40">
        <v>0</v>
      </c>
      <c r="AL57" s="40">
        <v>0</v>
      </c>
      <c r="AM57" s="40">
        <v>0</v>
      </c>
      <c r="AN57" s="40">
        <v>0</v>
      </c>
      <c r="AO57" s="40">
        <v>0</v>
      </c>
      <c r="AP57" s="40">
        <v>0</v>
      </c>
      <c r="AQ57" s="40">
        <v>0</v>
      </c>
      <c r="AR57" s="40">
        <v>0</v>
      </c>
      <c r="AS57" s="40">
        <v>0</v>
      </c>
      <c r="AT57" s="40">
        <v>0</v>
      </c>
      <c r="AU57" s="40">
        <v>0</v>
      </c>
      <c r="AV57" s="40">
        <v>0</v>
      </c>
      <c r="AW57" s="40"/>
      <c r="AX57" s="40"/>
      <c r="AY57" s="43">
        <f t="shared" si="4"/>
        <v>190517.272</v>
      </c>
      <c r="AZ57" s="7">
        <f t="shared" si="0"/>
        <v>0</v>
      </c>
      <c r="BA57" s="42">
        <f t="shared" si="1"/>
        <v>72053.960000000006</v>
      </c>
      <c r="BB57" s="43">
        <f t="shared" si="5"/>
        <v>190517.272</v>
      </c>
      <c r="BD57" s="24" t="b">
        <f t="shared" si="2"/>
        <v>1</v>
      </c>
    </row>
    <row r="58" spans="1:57" s="24" customFormat="1" hidden="1" outlineLevel="1" x14ac:dyDescent="0.25">
      <c r="B58" s="25" t="s">
        <v>23</v>
      </c>
      <c r="C58" s="25">
        <v>27</v>
      </c>
      <c r="D58" s="25" t="s">
        <v>176</v>
      </c>
      <c r="E58" s="26" t="s">
        <v>177</v>
      </c>
      <c r="F58" s="25" t="s">
        <v>178</v>
      </c>
      <c r="G58" s="109" t="s">
        <v>179</v>
      </c>
      <c r="H58" s="109" t="s">
        <v>180</v>
      </c>
      <c r="I58" s="109" t="s">
        <v>29</v>
      </c>
      <c r="J58" s="110">
        <v>2556845.52</v>
      </c>
      <c r="K58" s="27">
        <v>2388377.52</v>
      </c>
      <c r="L58" s="27"/>
      <c r="M58" s="27"/>
      <c r="N58" s="28"/>
      <c r="O58" s="28"/>
      <c r="P58" s="28"/>
      <c r="Q58" s="28" t="s">
        <v>30</v>
      </c>
      <c r="R58" s="29">
        <v>48158</v>
      </c>
      <c r="S58" s="29">
        <v>48158</v>
      </c>
      <c r="T58" s="30">
        <f>SUM(R58:S58)+12930</f>
        <v>109246</v>
      </c>
      <c r="U58" s="30">
        <v>96316</v>
      </c>
      <c r="V58" s="30">
        <v>96316</v>
      </c>
      <c r="W58" s="30">
        <v>96316</v>
      </c>
      <c r="X58" s="30">
        <v>96316</v>
      </c>
      <c r="Y58" s="30">
        <v>96316</v>
      </c>
      <c r="Z58" s="30">
        <v>96316</v>
      </c>
      <c r="AA58" s="30">
        <v>96316</v>
      </c>
      <c r="AB58" s="30">
        <v>96316</v>
      </c>
      <c r="AC58" s="30">
        <v>96316</v>
      </c>
      <c r="AD58" s="30">
        <v>96316</v>
      </c>
      <c r="AE58" s="30">
        <v>96316</v>
      </c>
      <c r="AF58" s="30">
        <v>96316</v>
      </c>
      <c r="AG58" s="30">
        <v>96316</v>
      </c>
      <c r="AH58" s="30">
        <v>96316</v>
      </c>
      <c r="AI58" s="30">
        <v>96316</v>
      </c>
      <c r="AJ58" s="30">
        <v>96316</v>
      </c>
      <c r="AK58" s="30">
        <v>96316</v>
      </c>
      <c r="AL58" s="30">
        <v>96316</v>
      </c>
      <c r="AM58" s="30">
        <v>96316</v>
      </c>
      <c r="AN58" s="30">
        <v>96316</v>
      </c>
      <c r="AO58" s="30">
        <v>96316</v>
      </c>
      <c r="AP58" s="30">
        <v>96316</v>
      </c>
      <c r="AQ58" s="30">
        <v>96316</v>
      </c>
      <c r="AR58" s="30">
        <v>96316</v>
      </c>
      <c r="AS58" s="30">
        <v>28635.52</v>
      </c>
      <c r="AT58" s="30">
        <v>0</v>
      </c>
      <c r="AU58" s="30">
        <v>0</v>
      </c>
      <c r="AV58" s="30">
        <v>0</v>
      </c>
      <c r="AW58" s="30"/>
      <c r="AX58" s="30"/>
      <c r="AY58" s="33">
        <f t="shared" si="4"/>
        <v>2449465.52</v>
      </c>
      <c r="AZ58" s="7">
        <f t="shared" si="0"/>
        <v>0</v>
      </c>
      <c r="BA58" s="32">
        <f t="shared" si="1"/>
        <v>1762323.52</v>
      </c>
      <c r="BB58" s="33">
        <f t="shared" si="5"/>
        <v>2449465.52</v>
      </c>
      <c r="BD58" s="24" t="b">
        <f t="shared" si="2"/>
        <v>1</v>
      </c>
      <c r="BE58" s="34">
        <f>BB58-K58-R58</f>
        <v>12930</v>
      </c>
    </row>
    <row r="59" spans="1:57" hidden="1" outlineLevel="1" x14ac:dyDescent="0.25">
      <c r="B59" s="35" t="s">
        <v>23</v>
      </c>
      <c r="C59" s="35"/>
      <c r="D59" s="35"/>
      <c r="E59" s="36"/>
      <c r="F59" s="35"/>
      <c r="G59" s="35"/>
      <c r="H59" s="35"/>
      <c r="I59" s="35"/>
      <c r="J59" s="37"/>
      <c r="K59" s="37"/>
      <c r="L59" s="37" t="s">
        <v>181</v>
      </c>
      <c r="M59" s="37"/>
      <c r="N59" s="38">
        <f t="shared" si="6"/>
        <v>6.0229999999999997</v>
      </c>
      <c r="O59" s="38">
        <v>6.0229999999999997</v>
      </c>
      <c r="P59" s="38">
        <f>$P$4</f>
        <v>0</v>
      </c>
      <c r="Q59" s="38" t="s">
        <v>32</v>
      </c>
      <c r="R59" s="39">
        <v>57579.95</v>
      </c>
      <c r="S59" s="39">
        <v>36717.86</v>
      </c>
      <c r="T59" s="40">
        <f t="shared" si="3"/>
        <v>94297.81</v>
      </c>
      <c r="U59" s="40">
        <f>SUM(U58:$AV58)*$N59/100</f>
        <v>140951.42168959999</v>
      </c>
      <c r="V59" s="40">
        <f>SUM(V58:$AV58)*$N59/100</f>
        <v>135150.30900959999</v>
      </c>
      <c r="W59" s="40">
        <f>SUM(W58:$AV58)*$N59/100</f>
        <v>129349.19632959999</v>
      </c>
      <c r="X59" s="40">
        <f>SUM(X58:$AV58)*$N59/100</f>
        <v>123548.0836496</v>
      </c>
      <c r="Y59" s="40">
        <f>SUM(Y58:$AV58)*$N59/100</f>
        <v>117746.97096959999</v>
      </c>
      <c r="Z59" s="40">
        <f>SUM(Z58:$AV58)*$N59/100</f>
        <v>111945.8582896</v>
      </c>
      <c r="AA59" s="40">
        <f>SUM(AA58:$AV58)*$N59/100</f>
        <v>106144.74560960001</v>
      </c>
      <c r="AB59" s="40">
        <f>SUM(AB58:$AV58)*$N59/100</f>
        <v>100343.63292959999</v>
      </c>
      <c r="AC59" s="40">
        <f>SUM(AC58:$AV58)*$N59/100</f>
        <v>94542.520249599998</v>
      </c>
      <c r="AD59" s="40">
        <f>SUM(AD58:$AV58)*$N59/100</f>
        <v>88741.407569599993</v>
      </c>
      <c r="AE59" s="40">
        <f>SUM(AE58:$AV58)*$N59/100</f>
        <v>82940.294889600002</v>
      </c>
      <c r="AF59" s="40">
        <f>SUM(AF58:$AV58)*$N59/100</f>
        <v>77139.182209599996</v>
      </c>
      <c r="AG59" s="40">
        <f>SUM(AG58:$AV58)*$N59/100</f>
        <v>71338.06952959999</v>
      </c>
      <c r="AH59" s="40">
        <f>SUM(AH58:$AV58)*$N59/100</f>
        <v>65536.956849599999</v>
      </c>
      <c r="AI59" s="40">
        <f>SUM(AI58:$AV58)*$N59/100</f>
        <v>59735.844169600001</v>
      </c>
      <c r="AJ59" s="40">
        <f>SUM(AJ58:$AV58)*$N59/100</f>
        <v>53934.731489600003</v>
      </c>
      <c r="AK59" s="40">
        <f>SUM(AK58:$AV58)*$N59/100</f>
        <v>48133.618809599997</v>
      </c>
      <c r="AL59" s="40">
        <f>SUM(AL58:$AV58)*$N59/100</f>
        <v>42332.506129599999</v>
      </c>
      <c r="AM59" s="40">
        <f>SUM(AM58:$AV58)*$N59/100</f>
        <v>36531.3934496</v>
      </c>
      <c r="AN59" s="40">
        <f>SUM(AN58:$AV58)*$N59/100</f>
        <v>30730.280769599998</v>
      </c>
      <c r="AO59" s="40">
        <f>SUM(AO58:$AV58)*$N59/100</f>
        <v>24929.1680896</v>
      </c>
      <c r="AP59" s="40">
        <f>SUM(AP58:$AV58)*$N59/100</f>
        <v>19128.055409599998</v>
      </c>
      <c r="AQ59" s="40">
        <f>SUM(AQ58:$AV58)*$N59/100</f>
        <v>13326.942729599999</v>
      </c>
      <c r="AR59" s="40">
        <f>SUM(AR58:$AV58)*$N59/100</f>
        <v>7525.8300495999993</v>
      </c>
      <c r="AS59" s="40">
        <f>SUM(AS58:$AV58)*$N59/100</f>
        <v>1724.7173695999998</v>
      </c>
      <c r="AT59" s="40">
        <v>0</v>
      </c>
      <c r="AU59" s="40">
        <v>0</v>
      </c>
      <c r="AV59" s="40">
        <v>0</v>
      </c>
      <c r="AW59" s="40"/>
      <c r="AX59" s="40"/>
      <c r="AY59" s="43">
        <f t="shared" si="4"/>
        <v>1877749.5482400001</v>
      </c>
      <c r="AZ59" s="7">
        <f t="shared" si="0"/>
        <v>0</v>
      </c>
      <c r="BA59" s="42">
        <f t="shared" si="1"/>
        <v>1024759.8983024</v>
      </c>
      <c r="BB59" s="43">
        <f t="shared" si="5"/>
        <v>1877749.5482399999</v>
      </c>
      <c r="BD59" s="24" t="b">
        <f t="shared" si="2"/>
        <v>1</v>
      </c>
    </row>
    <row r="60" spans="1:57" s="24" customFormat="1" hidden="1" outlineLevel="1" x14ac:dyDescent="0.25">
      <c r="B60" s="25" t="s">
        <v>23</v>
      </c>
      <c r="C60" s="25">
        <v>28</v>
      </c>
      <c r="D60" s="25" t="s">
        <v>182</v>
      </c>
      <c r="E60" s="26" t="s">
        <v>183</v>
      </c>
      <c r="F60" s="25" t="s">
        <v>184</v>
      </c>
      <c r="G60" s="109" t="s">
        <v>185</v>
      </c>
      <c r="H60" s="109" t="s">
        <v>186</v>
      </c>
      <c r="I60" s="109" t="s">
        <v>29</v>
      </c>
      <c r="J60" s="110">
        <v>1410783</v>
      </c>
      <c r="K60" s="27">
        <v>1059408</v>
      </c>
      <c r="L60" s="27"/>
      <c r="M60" s="27"/>
      <c r="N60" s="28"/>
      <c r="O60" s="28">
        <v>1.589</v>
      </c>
      <c r="P60" s="28"/>
      <c r="Q60" s="28" t="s">
        <v>30</v>
      </c>
      <c r="R60" s="29">
        <v>44142</v>
      </c>
      <c r="S60" s="29">
        <v>44142</v>
      </c>
      <c r="T60" s="30">
        <f t="shared" si="3"/>
        <v>88284</v>
      </c>
      <c r="U60" s="30">
        <v>88284</v>
      </c>
      <c r="V60" s="30">
        <v>88284</v>
      </c>
      <c r="W60" s="30">
        <v>88284</v>
      </c>
      <c r="X60" s="30">
        <v>88284</v>
      </c>
      <c r="Y60" s="30">
        <v>88284</v>
      </c>
      <c r="Z60" s="30">
        <v>88284</v>
      </c>
      <c r="AA60" s="30">
        <v>88284</v>
      </c>
      <c r="AB60" s="30">
        <v>88284</v>
      </c>
      <c r="AC60" s="30">
        <v>88284</v>
      </c>
      <c r="AD60" s="30">
        <v>88284</v>
      </c>
      <c r="AE60" s="30">
        <v>88284</v>
      </c>
      <c r="AF60" s="30">
        <v>44142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0">
        <v>0</v>
      </c>
      <c r="AU60" s="30">
        <v>0</v>
      </c>
      <c r="AV60" s="30">
        <v>0</v>
      </c>
      <c r="AW60" s="30"/>
      <c r="AX60" s="30"/>
      <c r="AY60" s="31">
        <f t="shared" si="4"/>
        <v>1103550</v>
      </c>
      <c r="AZ60" s="7">
        <f t="shared" si="0"/>
        <v>0</v>
      </c>
      <c r="BA60" s="32">
        <f t="shared" si="1"/>
        <v>485562</v>
      </c>
      <c r="BB60" s="33">
        <f t="shared" si="5"/>
        <v>1103550</v>
      </c>
      <c r="BD60" s="24" t="b">
        <f t="shared" si="2"/>
        <v>1</v>
      </c>
      <c r="BE60" s="34">
        <f>BB60-K60-R60</f>
        <v>0</v>
      </c>
    </row>
    <row r="61" spans="1:57" hidden="1" outlineLevel="1" x14ac:dyDescent="0.25">
      <c r="B61" s="35" t="s">
        <v>23</v>
      </c>
      <c r="C61" s="35"/>
      <c r="D61" s="35"/>
      <c r="E61" s="36"/>
      <c r="F61" s="35"/>
      <c r="G61" s="35"/>
      <c r="H61" s="35"/>
      <c r="I61" s="35"/>
      <c r="J61" s="37"/>
      <c r="K61" s="37"/>
      <c r="L61" s="37" t="s">
        <v>187</v>
      </c>
      <c r="M61" s="37"/>
      <c r="N61" s="38">
        <f t="shared" si="6"/>
        <v>5</v>
      </c>
      <c r="O61" s="45">
        <v>5</v>
      </c>
      <c r="P61" s="38">
        <f>$P$4</f>
        <v>0</v>
      </c>
      <c r="Q61" s="38" t="s">
        <v>32</v>
      </c>
      <c r="R61" s="39">
        <v>13264.55</v>
      </c>
      <c r="S61" s="39">
        <v>12703.22</v>
      </c>
      <c r="T61" s="40">
        <f t="shared" si="3"/>
        <v>25967.769999999997</v>
      </c>
      <c r="U61" s="40">
        <f>SUM(U60:$AV60)*$N61/100</f>
        <v>50763.3</v>
      </c>
      <c r="V61" s="40">
        <f>SUM(V60:$AV60)*$N61/100</f>
        <v>46349.1</v>
      </c>
      <c r="W61" s="40">
        <f>SUM(W60:$AV60)*$N61/100</f>
        <v>41934.9</v>
      </c>
      <c r="X61" s="40">
        <f>SUM(X60:$AV60)*$N61/100</f>
        <v>37520.699999999997</v>
      </c>
      <c r="Y61" s="40">
        <f>SUM(Y60:$AV60)*$N61/100</f>
        <v>33106.5</v>
      </c>
      <c r="Z61" s="40">
        <f>SUM(Z60:$AV60)*$N61/100</f>
        <v>28692.3</v>
      </c>
      <c r="AA61" s="40">
        <f>SUM(AA60:$AV60)*$N61/100</f>
        <v>24278.1</v>
      </c>
      <c r="AB61" s="40">
        <f>SUM(AB60:$AV60)*$N61/100</f>
        <v>19863.900000000001</v>
      </c>
      <c r="AC61" s="40">
        <f>SUM(AC60:$AV60)*$N61/100</f>
        <v>15449.7</v>
      </c>
      <c r="AD61" s="40">
        <f>SUM(AD60:$AV60)*$N61/100</f>
        <v>11035.5</v>
      </c>
      <c r="AE61" s="40">
        <f>SUM(AE60:$AV60)*$N61/100</f>
        <v>6621.3</v>
      </c>
      <c r="AF61" s="40">
        <f>SUM(AF60:$AV60)*$N61/100</f>
        <v>2207.1</v>
      </c>
      <c r="AG61" s="40">
        <v>0</v>
      </c>
      <c r="AH61" s="40">
        <v>0</v>
      </c>
      <c r="AI61" s="40">
        <v>0</v>
      </c>
      <c r="AJ61" s="40">
        <v>0</v>
      </c>
      <c r="AK61" s="40">
        <v>0</v>
      </c>
      <c r="AL61" s="40">
        <v>0</v>
      </c>
      <c r="AM61" s="40">
        <v>0</v>
      </c>
      <c r="AN61" s="40">
        <v>0</v>
      </c>
      <c r="AO61" s="40">
        <v>0</v>
      </c>
      <c r="AP61" s="40">
        <v>0</v>
      </c>
      <c r="AQ61" s="40">
        <v>0</v>
      </c>
      <c r="AR61" s="40">
        <v>0</v>
      </c>
      <c r="AS61" s="40">
        <v>0</v>
      </c>
      <c r="AT61" s="40">
        <v>0</v>
      </c>
      <c r="AU61" s="40">
        <v>0</v>
      </c>
      <c r="AV61" s="40">
        <v>0</v>
      </c>
      <c r="AW61" s="40"/>
      <c r="AX61" s="40"/>
      <c r="AY61" s="41">
        <f t="shared" si="4"/>
        <v>343790.17</v>
      </c>
      <c r="AZ61" s="7">
        <f t="shared" si="0"/>
        <v>0</v>
      </c>
      <c r="BA61" s="42">
        <f t="shared" si="1"/>
        <v>79455.600000000006</v>
      </c>
      <c r="BB61" s="43">
        <f t="shared" si="5"/>
        <v>343790.17000000004</v>
      </c>
      <c r="BD61" s="24" t="b">
        <f t="shared" si="2"/>
        <v>1</v>
      </c>
    </row>
    <row r="62" spans="1:57" s="24" customFormat="1" hidden="1" outlineLevel="1" x14ac:dyDescent="0.25">
      <c r="A62" s="24" t="s">
        <v>39</v>
      </c>
      <c r="B62" s="25" t="s">
        <v>71</v>
      </c>
      <c r="C62" s="25">
        <v>29</v>
      </c>
      <c r="D62" s="25" t="s">
        <v>420</v>
      </c>
      <c r="E62" s="26" t="s">
        <v>188</v>
      </c>
      <c r="F62" s="25" t="s">
        <v>189</v>
      </c>
      <c r="G62" s="109" t="s">
        <v>190</v>
      </c>
      <c r="H62" s="109" t="s">
        <v>191</v>
      </c>
      <c r="I62" s="109" t="s">
        <v>29</v>
      </c>
      <c r="J62" s="110">
        <v>824810</v>
      </c>
      <c r="K62" s="27">
        <v>809979</v>
      </c>
      <c r="L62" s="27"/>
      <c r="M62" s="27"/>
      <c r="N62" s="28"/>
      <c r="O62" s="28">
        <v>3.4710000000000001</v>
      </c>
      <c r="P62" s="28"/>
      <c r="Q62" s="28" t="s">
        <v>30</v>
      </c>
      <c r="R62" s="29">
        <v>14831</v>
      </c>
      <c r="S62" s="29">
        <v>14862</v>
      </c>
      <c r="T62" s="30">
        <f t="shared" si="3"/>
        <v>29693</v>
      </c>
      <c r="U62" s="30">
        <v>29724</v>
      </c>
      <c r="V62" s="30">
        <v>29724</v>
      </c>
      <c r="W62" s="30">
        <v>29724</v>
      </c>
      <c r="X62" s="30">
        <v>29724</v>
      </c>
      <c r="Y62" s="30">
        <v>29724</v>
      </c>
      <c r="Z62" s="30">
        <v>29724</v>
      </c>
      <c r="AA62" s="30">
        <v>29724</v>
      </c>
      <c r="AB62" s="30">
        <v>29724</v>
      </c>
      <c r="AC62" s="30">
        <v>29724</v>
      </c>
      <c r="AD62" s="30">
        <v>29724</v>
      </c>
      <c r="AE62" s="30">
        <v>29724</v>
      </c>
      <c r="AF62" s="30">
        <v>29724</v>
      </c>
      <c r="AG62" s="30">
        <v>29724</v>
      </c>
      <c r="AH62" s="30">
        <v>29724</v>
      </c>
      <c r="AI62" s="30">
        <v>29724</v>
      </c>
      <c r="AJ62" s="30">
        <v>29724</v>
      </c>
      <c r="AK62" s="30">
        <v>29724</v>
      </c>
      <c r="AL62" s="30">
        <v>29724</v>
      </c>
      <c r="AM62" s="30">
        <v>29724</v>
      </c>
      <c r="AN62" s="30">
        <v>29724</v>
      </c>
      <c r="AO62" s="30">
        <v>29724</v>
      </c>
      <c r="AP62" s="30">
        <v>29724</v>
      </c>
      <c r="AQ62" s="30">
        <v>29724</v>
      </c>
      <c r="AR62" s="30">
        <v>29724</v>
      </c>
      <c r="AS62" s="30">
        <v>29724</v>
      </c>
      <c r="AT62" s="30">
        <v>29724</v>
      </c>
      <c r="AU62" s="30">
        <v>22293</v>
      </c>
      <c r="AV62" s="30">
        <v>0</v>
      </c>
      <c r="AW62" s="30"/>
      <c r="AX62" s="30"/>
      <c r="AY62" s="33">
        <f t="shared" si="4"/>
        <v>824810</v>
      </c>
      <c r="AZ62" s="7">
        <f t="shared" si="0"/>
        <v>0</v>
      </c>
      <c r="BA62" s="32">
        <f t="shared" si="1"/>
        <v>616773</v>
      </c>
      <c r="BB62" s="33">
        <f t="shared" si="5"/>
        <v>824810</v>
      </c>
      <c r="BD62" s="24" t="b">
        <f t="shared" si="2"/>
        <v>1</v>
      </c>
      <c r="BE62" s="34">
        <f>BB62-K62-R62</f>
        <v>0</v>
      </c>
    </row>
    <row r="63" spans="1:57" hidden="1" outlineLevel="1" x14ac:dyDescent="0.25">
      <c r="A63" s="24" t="s">
        <v>39</v>
      </c>
      <c r="B63" s="35" t="s">
        <v>71</v>
      </c>
      <c r="C63" s="35"/>
      <c r="D63" s="46" t="s">
        <v>421</v>
      </c>
      <c r="E63" s="36"/>
      <c r="F63" s="35"/>
      <c r="G63" s="35"/>
      <c r="H63" s="35"/>
      <c r="I63" s="35"/>
      <c r="J63" s="37"/>
      <c r="K63" s="37"/>
      <c r="L63" s="37" t="s">
        <v>192</v>
      </c>
      <c r="M63" s="37"/>
      <c r="N63" s="38">
        <f t="shared" si="6"/>
        <v>5.0999999999999996</v>
      </c>
      <c r="O63" s="45">
        <v>5.0999999999999996</v>
      </c>
      <c r="P63" s="38">
        <f>$P$4</f>
        <v>0</v>
      </c>
      <c r="Q63" s="38" t="s">
        <v>32</v>
      </c>
      <c r="R63" s="39">
        <v>21629.07</v>
      </c>
      <c r="S63" s="39">
        <v>7176.9</v>
      </c>
      <c r="T63" s="40">
        <f t="shared" si="3"/>
        <v>28805.97</v>
      </c>
      <c r="U63" s="40">
        <f>SUM(U62:$AV62)*$N63/100</f>
        <v>40550.966999999997</v>
      </c>
      <c r="V63" s="40">
        <f>SUM(V62:$AV62)*$N63/100</f>
        <v>39035.042999999998</v>
      </c>
      <c r="W63" s="40">
        <f>SUM(W62:$AV62)*$N63/100</f>
        <v>37519.118999999999</v>
      </c>
      <c r="X63" s="40">
        <f>SUM(X62:$AV62)*$N63/100</f>
        <v>36003.194999999992</v>
      </c>
      <c r="Y63" s="40">
        <f>SUM(Y62:$AV62)*$N63/100</f>
        <v>34487.270999999993</v>
      </c>
      <c r="Z63" s="40">
        <f>SUM(Z62:$AV62)*$N63/100</f>
        <v>32971.346999999994</v>
      </c>
      <c r="AA63" s="40">
        <f>SUM(AA62:$AV62)*$N63/100</f>
        <v>31455.422999999999</v>
      </c>
      <c r="AB63" s="40">
        <f>SUM(AB62:$AV62)*$N63/100</f>
        <v>29939.499</v>
      </c>
      <c r="AC63" s="40">
        <f>SUM(AC62:$AV62)*$N63/100</f>
        <v>28423.575000000001</v>
      </c>
      <c r="AD63" s="40">
        <f>SUM(AD62:$AV62)*$N63/100</f>
        <v>26907.650999999998</v>
      </c>
      <c r="AE63" s="40">
        <f>SUM(AE62:$AV62)*$N63/100</f>
        <v>25391.726999999999</v>
      </c>
      <c r="AF63" s="40">
        <f>SUM(AF62:$AV62)*$N63/100</f>
        <v>23875.803</v>
      </c>
      <c r="AG63" s="40">
        <f>SUM(AG62:$AV62)*$N63/100</f>
        <v>22359.879000000001</v>
      </c>
      <c r="AH63" s="40">
        <f>SUM(AH62:$AV62)*$N63/100</f>
        <v>20843.954999999998</v>
      </c>
      <c r="AI63" s="40">
        <f>SUM(AI62:$AV62)*$N63/100</f>
        <v>19328.030999999999</v>
      </c>
      <c r="AJ63" s="40">
        <f>SUM(AJ62:$AV62)*$N63/100</f>
        <v>17812.107</v>
      </c>
      <c r="AK63" s="40">
        <f>SUM(AK62:$AV62)*$N63/100</f>
        <v>16296.182999999997</v>
      </c>
      <c r="AL63" s="40">
        <f>SUM(AL62:$AV62)*$N63/100</f>
        <v>14780.258999999998</v>
      </c>
      <c r="AM63" s="40">
        <f>SUM(AM62:$AV62)*$N63/100</f>
        <v>13264.334999999999</v>
      </c>
      <c r="AN63" s="40">
        <f>SUM(AN62:$AV62)*$N63/100</f>
        <v>11748.410999999998</v>
      </c>
      <c r="AO63" s="40">
        <f>SUM(AO62:$AV62)*$N63/100</f>
        <v>10232.486999999999</v>
      </c>
      <c r="AP63" s="40">
        <f>SUM(AP62:$AV62)*$N63/100</f>
        <v>8716.5630000000001</v>
      </c>
      <c r="AQ63" s="40">
        <f>SUM(AQ62:$AV62)*$N63/100</f>
        <v>7200.6389999999992</v>
      </c>
      <c r="AR63" s="40">
        <f>SUM(AR62:$AV62)*$N63/100</f>
        <v>5684.7150000000001</v>
      </c>
      <c r="AS63" s="40">
        <f>SUM(AS62:$AV62)*$N63/100</f>
        <v>4168.7910000000002</v>
      </c>
      <c r="AT63" s="40">
        <f>SUM(AT62:$AV62)*$N63/100</f>
        <v>2652.8669999999997</v>
      </c>
      <c r="AU63" s="40">
        <f>SUM(AU62:$AV62)*$N63/100</f>
        <v>1136.943</v>
      </c>
      <c r="AV63" s="40">
        <v>0</v>
      </c>
      <c r="AW63" s="40"/>
      <c r="AX63" s="40"/>
      <c r="AY63" s="43">
        <f t="shared" si="4"/>
        <v>591592.75499999989</v>
      </c>
      <c r="AZ63" s="7">
        <f t="shared" si="0"/>
        <v>0</v>
      </c>
      <c r="BA63" s="42">
        <f t="shared" si="1"/>
        <v>342219.84300000023</v>
      </c>
      <c r="BB63" s="43">
        <f t="shared" si="5"/>
        <v>591592.75500000024</v>
      </c>
      <c r="BD63" s="24" t="b">
        <f t="shared" si="2"/>
        <v>1</v>
      </c>
    </row>
    <row r="64" spans="1:57" s="24" customFormat="1" hidden="1" outlineLevel="1" x14ac:dyDescent="0.25">
      <c r="B64" s="25" t="s">
        <v>71</v>
      </c>
      <c r="C64" s="25">
        <v>30</v>
      </c>
      <c r="D64" s="25" t="s">
        <v>422</v>
      </c>
      <c r="E64" s="26" t="s">
        <v>193</v>
      </c>
      <c r="F64" s="25" t="s">
        <v>194</v>
      </c>
      <c r="G64" s="109" t="s">
        <v>190</v>
      </c>
      <c r="H64" s="109" t="s">
        <v>195</v>
      </c>
      <c r="I64" s="109" t="s">
        <v>29</v>
      </c>
      <c r="J64" s="110">
        <v>347420.04</v>
      </c>
      <c r="K64" s="27">
        <v>319308.03999999998</v>
      </c>
      <c r="L64" s="27"/>
      <c r="M64" s="27"/>
      <c r="N64" s="28"/>
      <c r="O64" s="28">
        <v>3.2429999999999999</v>
      </c>
      <c r="P64" s="28"/>
      <c r="Q64" s="28" t="s">
        <v>30</v>
      </c>
      <c r="R64" s="29">
        <v>9394</v>
      </c>
      <c r="S64" s="29">
        <v>9394</v>
      </c>
      <c r="T64" s="30">
        <f t="shared" si="3"/>
        <v>18788</v>
      </c>
      <c r="U64" s="30">
        <v>18788</v>
      </c>
      <c r="V64" s="30">
        <v>18788</v>
      </c>
      <c r="W64" s="30">
        <v>18788</v>
      </c>
      <c r="X64" s="30">
        <v>18788</v>
      </c>
      <c r="Y64" s="30">
        <v>18788</v>
      </c>
      <c r="Z64" s="30">
        <v>18788</v>
      </c>
      <c r="AA64" s="30">
        <v>18788</v>
      </c>
      <c r="AB64" s="30">
        <v>18788</v>
      </c>
      <c r="AC64" s="30">
        <v>18788</v>
      </c>
      <c r="AD64" s="30">
        <v>18788</v>
      </c>
      <c r="AE64" s="30">
        <v>18788</v>
      </c>
      <c r="AF64" s="30">
        <v>18788</v>
      </c>
      <c r="AG64" s="30">
        <v>18788</v>
      </c>
      <c r="AH64" s="30">
        <v>18788</v>
      </c>
      <c r="AI64" s="30">
        <v>18788</v>
      </c>
      <c r="AJ64" s="30">
        <v>18788</v>
      </c>
      <c r="AK64" s="30">
        <v>9306.0400000000009</v>
      </c>
      <c r="AL64" s="30">
        <v>0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0">
        <v>0</v>
      </c>
      <c r="AW64" s="30"/>
      <c r="AX64" s="30"/>
      <c r="AY64" s="33">
        <f t="shared" si="4"/>
        <v>328702.03999999998</v>
      </c>
      <c r="AZ64" s="7">
        <f t="shared" si="0"/>
        <v>0</v>
      </c>
      <c r="BA64" s="32">
        <f t="shared" si="1"/>
        <v>197186.04</v>
      </c>
      <c r="BB64" s="33">
        <f t="shared" si="5"/>
        <v>328702.04000000004</v>
      </c>
      <c r="BD64" s="24" t="b">
        <f t="shared" si="2"/>
        <v>1</v>
      </c>
      <c r="BE64" s="34">
        <f>BB64-K64-R64</f>
        <v>5.8207660913467407E-11</v>
      </c>
    </row>
    <row r="65" spans="2:57" hidden="1" outlineLevel="1" x14ac:dyDescent="0.25">
      <c r="B65" s="35" t="s">
        <v>71</v>
      </c>
      <c r="C65" s="35"/>
      <c r="D65" s="46" t="s">
        <v>423</v>
      </c>
      <c r="E65" s="36"/>
      <c r="F65" s="35"/>
      <c r="G65" s="35"/>
      <c r="H65" s="35"/>
      <c r="I65" s="35"/>
      <c r="J65" s="37"/>
      <c r="K65" s="37"/>
      <c r="L65" s="37" t="s">
        <v>192</v>
      </c>
      <c r="M65" s="37"/>
      <c r="N65" s="38">
        <f t="shared" si="6"/>
        <v>5</v>
      </c>
      <c r="O65" s="45">
        <v>5</v>
      </c>
      <c r="P65" s="38">
        <f>$P$4</f>
        <v>0</v>
      </c>
      <c r="Q65" s="38" t="s">
        <v>32</v>
      </c>
      <c r="R65" s="39">
        <v>8069.3099999999995</v>
      </c>
      <c r="S65" s="39">
        <v>2641.66</v>
      </c>
      <c r="T65" s="40">
        <f t="shared" si="3"/>
        <v>10710.97</v>
      </c>
      <c r="U65" s="40">
        <f>SUM(U64:$AV64)*$N65/100</f>
        <v>15495.701999999999</v>
      </c>
      <c r="V65" s="40">
        <f>SUM(V64:$AV64)*$N65/100</f>
        <v>14556.302</v>
      </c>
      <c r="W65" s="40">
        <f>SUM(W64:$AV64)*$N65/100</f>
        <v>13616.902</v>
      </c>
      <c r="X65" s="40">
        <f>SUM(X64:$AV64)*$N65/100</f>
        <v>12677.502</v>
      </c>
      <c r="Y65" s="40">
        <f>SUM(Y64:$AV64)*$N65/100</f>
        <v>11738.101999999999</v>
      </c>
      <c r="Z65" s="40">
        <f>SUM(Z64:$AV64)*$N65/100</f>
        <v>10798.701999999999</v>
      </c>
      <c r="AA65" s="40">
        <f>SUM(AA64:$AV64)*$N65/100</f>
        <v>9859.3020000000015</v>
      </c>
      <c r="AB65" s="40">
        <f>SUM(AB64:$AV64)*$N65/100</f>
        <v>8919.902</v>
      </c>
      <c r="AC65" s="40">
        <f>SUM(AC64:$AV64)*$N65/100</f>
        <v>7980.5020000000004</v>
      </c>
      <c r="AD65" s="40">
        <f>SUM(AD64:$AV64)*$N65/100</f>
        <v>7041.1020000000008</v>
      </c>
      <c r="AE65" s="40">
        <f>SUM(AE64:$AV64)*$N65/100</f>
        <v>6101.7020000000011</v>
      </c>
      <c r="AF65" s="40">
        <f>SUM(AF64:$AV64)*$N65/100</f>
        <v>5162.3020000000006</v>
      </c>
      <c r="AG65" s="40">
        <f>SUM(AG64:$AV64)*$N65/100</f>
        <v>4222.902000000001</v>
      </c>
      <c r="AH65" s="40">
        <f>SUM(AH64:$AV64)*$N65/100</f>
        <v>3283.5020000000009</v>
      </c>
      <c r="AI65" s="40">
        <f>SUM(AI64:$AV64)*$N65/100</f>
        <v>2344.1020000000003</v>
      </c>
      <c r="AJ65" s="40">
        <f>SUM(AJ64:$AV64)*$N65/100</f>
        <v>1404.7020000000002</v>
      </c>
      <c r="AK65" s="40">
        <f>SUM(AK64:$AV64)*$N65/100</f>
        <v>465.30200000000002</v>
      </c>
      <c r="AL65" s="40">
        <v>0</v>
      </c>
      <c r="AM65" s="40">
        <v>0</v>
      </c>
      <c r="AN65" s="40">
        <v>0</v>
      </c>
      <c r="AO65" s="40">
        <v>0</v>
      </c>
      <c r="AP65" s="40">
        <v>0</v>
      </c>
      <c r="AQ65" s="40">
        <v>0</v>
      </c>
      <c r="AR65" s="40">
        <v>0</v>
      </c>
      <c r="AS65" s="40">
        <v>0</v>
      </c>
      <c r="AT65" s="40">
        <v>0</v>
      </c>
      <c r="AU65" s="40">
        <v>0</v>
      </c>
      <c r="AV65" s="40">
        <v>0</v>
      </c>
      <c r="AW65" s="40"/>
      <c r="AX65" s="40"/>
      <c r="AY65" s="43">
        <f t="shared" si="4"/>
        <v>146379.50400000002</v>
      </c>
      <c r="AZ65" s="7">
        <f t="shared" si="0"/>
        <v>0</v>
      </c>
      <c r="BA65" s="42">
        <f t="shared" si="1"/>
        <v>56785.322000000015</v>
      </c>
      <c r="BB65" s="43">
        <f t="shared" si="5"/>
        <v>146379.50400000002</v>
      </c>
      <c r="BD65" s="24" t="b">
        <f t="shared" si="2"/>
        <v>1</v>
      </c>
    </row>
    <row r="66" spans="2:57" s="24" customFormat="1" hidden="1" outlineLevel="1" x14ac:dyDescent="0.25">
      <c r="B66" s="25" t="s">
        <v>23</v>
      </c>
      <c r="C66" s="25">
        <v>31</v>
      </c>
      <c r="D66" s="25" t="s">
        <v>196</v>
      </c>
      <c r="E66" s="26" t="s">
        <v>197</v>
      </c>
      <c r="F66" s="25" t="s">
        <v>198</v>
      </c>
      <c r="G66" s="109" t="s">
        <v>199</v>
      </c>
      <c r="H66" s="109" t="s">
        <v>200</v>
      </c>
      <c r="I66" s="109" t="s">
        <v>29</v>
      </c>
      <c r="J66" s="110">
        <v>53218</v>
      </c>
      <c r="K66" s="27">
        <v>25209</v>
      </c>
      <c r="L66" s="27"/>
      <c r="M66" s="27"/>
      <c r="N66" s="28"/>
      <c r="O66" s="28"/>
      <c r="P66" s="28"/>
      <c r="Q66" s="28" t="s">
        <v>30</v>
      </c>
      <c r="R66" s="29">
        <v>5602</v>
      </c>
      <c r="S66" s="29">
        <v>5602</v>
      </c>
      <c r="T66" s="30">
        <f t="shared" si="3"/>
        <v>11204</v>
      </c>
      <c r="U66" s="30">
        <v>11204</v>
      </c>
      <c r="V66" s="30">
        <v>8403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0">
        <v>0</v>
      </c>
      <c r="AW66" s="30"/>
      <c r="AX66" s="30"/>
      <c r="AY66" s="31">
        <f t="shared" si="4"/>
        <v>30811</v>
      </c>
      <c r="AZ66" s="7">
        <f t="shared" si="0"/>
        <v>0</v>
      </c>
      <c r="BA66" s="32">
        <f t="shared" si="1"/>
        <v>0</v>
      </c>
      <c r="BB66" s="33">
        <f t="shared" si="5"/>
        <v>30811</v>
      </c>
      <c r="BD66" s="24" t="b">
        <f t="shared" si="2"/>
        <v>1</v>
      </c>
      <c r="BE66" s="34">
        <f>BB66-K66-R66</f>
        <v>0</v>
      </c>
    </row>
    <row r="67" spans="2:57" hidden="1" outlineLevel="1" x14ac:dyDescent="0.25">
      <c r="B67" s="35" t="s">
        <v>23</v>
      </c>
      <c r="C67" s="35"/>
      <c r="D67" s="35"/>
      <c r="E67" s="36"/>
      <c r="F67" s="35"/>
      <c r="G67" s="35"/>
      <c r="H67" s="35"/>
      <c r="I67" s="35"/>
      <c r="J67" s="37"/>
      <c r="K67" s="37"/>
      <c r="L67" s="37">
        <v>0</v>
      </c>
      <c r="M67" s="37" t="s">
        <v>201</v>
      </c>
      <c r="N67" s="38">
        <f t="shared" si="6"/>
        <v>0.25</v>
      </c>
      <c r="O67" s="38">
        <v>0.25</v>
      </c>
      <c r="P67" s="38">
        <f>$P$4</f>
        <v>0</v>
      </c>
      <c r="Q67" s="38" t="s">
        <v>32</v>
      </c>
      <c r="R67" s="39">
        <v>57.75</v>
      </c>
      <c r="S67" s="39">
        <v>15.89</v>
      </c>
      <c r="T67" s="40">
        <f t="shared" si="3"/>
        <v>73.64</v>
      </c>
      <c r="U67" s="40">
        <f>SUM(U66:$AV66)*$N67/100</f>
        <v>49.017499999999998</v>
      </c>
      <c r="V67" s="40">
        <f>SUM(V66:$AV66)*$N67/100</f>
        <v>21.0075</v>
      </c>
      <c r="W67" s="40">
        <v>0</v>
      </c>
      <c r="X67" s="40">
        <v>0</v>
      </c>
      <c r="Y67" s="40">
        <v>0</v>
      </c>
      <c r="Z67" s="40">
        <v>0</v>
      </c>
      <c r="AA67" s="40">
        <v>0</v>
      </c>
      <c r="AB67" s="40">
        <v>0</v>
      </c>
      <c r="AC67" s="40">
        <v>0</v>
      </c>
      <c r="AD67" s="40">
        <v>0</v>
      </c>
      <c r="AE67" s="40">
        <v>0</v>
      </c>
      <c r="AF67" s="40">
        <v>0</v>
      </c>
      <c r="AG67" s="40">
        <v>0</v>
      </c>
      <c r="AH67" s="40">
        <v>0</v>
      </c>
      <c r="AI67" s="40">
        <v>0</v>
      </c>
      <c r="AJ67" s="40">
        <v>0</v>
      </c>
      <c r="AK67" s="40">
        <v>0</v>
      </c>
      <c r="AL67" s="40">
        <v>0</v>
      </c>
      <c r="AM67" s="40">
        <v>0</v>
      </c>
      <c r="AN67" s="40">
        <v>0</v>
      </c>
      <c r="AO67" s="40">
        <v>0</v>
      </c>
      <c r="AP67" s="40">
        <v>0</v>
      </c>
      <c r="AQ67" s="40">
        <v>0</v>
      </c>
      <c r="AR67" s="40">
        <v>0</v>
      </c>
      <c r="AS67" s="40">
        <v>0</v>
      </c>
      <c r="AT67" s="40">
        <v>0</v>
      </c>
      <c r="AU67" s="40">
        <v>0</v>
      </c>
      <c r="AV67" s="40">
        <v>0</v>
      </c>
      <c r="AW67" s="40"/>
      <c r="AX67" s="40"/>
      <c r="AY67" s="41">
        <f t="shared" si="4"/>
        <v>143.66499999999999</v>
      </c>
      <c r="AZ67" s="7">
        <f t="shared" si="0"/>
        <v>0</v>
      </c>
      <c r="BA67" s="42">
        <f t="shared" si="1"/>
        <v>0</v>
      </c>
      <c r="BB67" s="43">
        <f t="shared" si="5"/>
        <v>143.66499999999999</v>
      </c>
      <c r="BD67" s="24" t="b">
        <f t="shared" si="2"/>
        <v>1</v>
      </c>
    </row>
    <row r="68" spans="2:57" s="24" customFormat="1" hidden="1" outlineLevel="1" x14ac:dyDescent="0.25">
      <c r="B68" s="25" t="s">
        <v>23</v>
      </c>
      <c r="C68" s="25">
        <v>32</v>
      </c>
      <c r="D68" s="25" t="s">
        <v>202</v>
      </c>
      <c r="E68" s="26" t="s">
        <v>203</v>
      </c>
      <c r="F68" s="25" t="s">
        <v>204</v>
      </c>
      <c r="G68" s="109" t="s">
        <v>199</v>
      </c>
      <c r="H68" s="109" t="s">
        <v>200</v>
      </c>
      <c r="I68" s="109" t="s">
        <v>29</v>
      </c>
      <c r="J68" s="110">
        <v>46991.33</v>
      </c>
      <c r="K68" s="27">
        <v>22264.33</v>
      </c>
      <c r="L68" s="27"/>
      <c r="M68" s="27"/>
      <c r="N68" s="28"/>
      <c r="O68" s="28"/>
      <c r="P68" s="28"/>
      <c r="Q68" s="28" t="s">
        <v>30</v>
      </c>
      <c r="R68" s="29">
        <v>4948</v>
      </c>
      <c r="S68" s="29">
        <v>4948</v>
      </c>
      <c r="T68" s="30">
        <f t="shared" si="3"/>
        <v>9896</v>
      </c>
      <c r="U68" s="30">
        <v>9896</v>
      </c>
      <c r="V68" s="30">
        <v>7420.33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0">
        <v>0</v>
      </c>
      <c r="AC68" s="30">
        <v>0</v>
      </c>
      <c r="AD68" s="30">
        <v>0</v>
      </c>
      <c r="AE68" s="30">
        <v>0</v>
      </c>
      <c r="AF68" s="30">
        <v>0</v>
      </c>
      <c r="AG68" s="30">
        <v>0</v>
      </c>
      <c r="AH68" s="30">
        <v>0</v>
      </c>
      <c r="AI68" s="30">
        <v>0</v>
      </c>
      <c r="AJ68" s="30">
        <v>0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0">
        <v>0</v>
      </c>
      <c r="AW68" s="30"/>
      <c r="AX68" s="30"/>
      <c r="AY68" s="31">
        <f t="shared" si="4"/>
        <v>27212.33</v>
      </c>
      <c r="AZ68" s="7">
        <f t="shared" si="0"/>
        <v>0</v>
      </c>
      <c r="BA68" s="32">
        <f t="shared" si="1"/>
        <v>0</v>
      </c>
      <c r="BB68" s="33">
        <f t="shared" si="5"/>
        <v>27212.33</v>
      </c>
      <c r="BD68" s="24" t="b">
        <f t="shared" si="2"/>
        <v>1</v>
      </c>
      <c r="BE68" s="34">
        <f>BB68-K68-R68</f>
        <v>0</v>
      </c>
    </row>
    <row r="69" spans="2:57" hidden="1" outlineLevel="1" x14ac:dyDescent="0.25">
      <c r="B69" s="35" t="s">
        <v>23</v>
      </c>
      <c r="C69" s="35"/>
      <c r="D69" s="35"/>
      <c r="E69" s="36"/>
      <c r="F69" s="35"/>
      <c r="G69" s="35"/>
      <c r="H69" s="35"/>
      <c r="I69" s="35"/>
      <c r="J69" s="37"/>
      <c r="K69" s="37"/>
      <c r="L69" s="37">
        <v>0</v>
      </c>
      <c r="M69" s="37" t="s">
        <v>201</v>
      </c>
      <c r="N69" s="38">
        <f t="shared" si="6"/>
        <v>0.25</v>
      </c>
      <c r="O69" s="38">
        <v>0.25</v>
      </c>
      <c r="P69" s="38">
        <f>$P$4</f>
        <v>0</v>
      </c>
      <c r="Q69" s="38" t="s">
        <v>32</v>
      </c>
      <c r="R69" s="39">
        <v>51</v>
      </c>
      <c r="S69" s="39">
        <v>14.03</v>
      </c>
      <c r="T69" s="40">
        <f t="shared" si="3"/>
        <v>65.03</v>
      </c>
      <c r="U69" s="40">
        <f>SUM(U68:$AV68)*$N69/100</f>
        <v>43.290825000000005</v>
      </c>
      <c r="V69" s="40">
        <f>SUM(V68:$AV68)*$N69/100</f>
        <v>18.550825</v>
      </c>
      <c r="W69" s="40">
        <v>0</v>
      </c>
      <c r="X69" s="40">
        <v>0</v>
      </c>
      <c r="Y69" s="40">
        <v>0</v>
      </c>
      <c r="Z69" s="40">
        <v>0</v>
      </c>
      <c r="AA69" s="40">
        <v>0</v>
      </c>
      <c r="AB69" s="40">
        <v>0</v>
      </c>
      <c r="AC69" s="40">
        <v>0</v>
      </c>
      <c r="AD69" s="40">
        <v>0</v>
      </c>
      <c r="AE69" s="40">
        <v>0</v>
      </c>
      <c r="AF69" s="40">
        <v>0</v>
      </c>
      <c r="AG69" s="40">
        <v>0</v>
      </c>
      <c r="AH69" s="40">
        <v>0</v>
      </c>
      <c r="AI69" s="40">
        <v>0</v>
      </c>
      <c r="AJ69" s="40">
        <v>0</v>
      </c>
      <c r="AK69" s="40">
        <v>0</v>
      </c>
      <c r="AL69" s="40">
        <v>0</v>
      </c>
      <c r="AM69" s="40">
        <v>0</v>
      </c>
      <c r="AN69" s="40">
        <v>0</v>
      </c>
      <c r="AO69" s="40">
        <v>0</v>
      </c>
      <c r="AP69" s="40">
        <v>0</v>
      </c>
      <c r="AQ69" s="40">
        <v>0</v>
      </c>
      <c r="AR69" s="40">
        <v>0</v>
      </c>
      <c r="AS69" s="40">
        <v>0</v>
      </c>
      <c r="AT69" s="40">
        <v>0</v>
      </c>
      <c r="AU69" s="40">
        <v>0</v>
      </c>
      <c r="AV69" s="40">
        <v>0</v>
      </c>
      <c r="AW69" s="40"/>
      <c r="AX69" s="40"/>
      <c r="AY69" s="41">
        <f t="shared" si="4"/>
        <v>126.87165000000002</v>
      </c>
      <c r="AZ69" s="7">
        <f t="shared" si="0"/>
        <v>0</v>
      </c>
      <c r="BA69" s="42">
        <f t="shared" si="1"/>
        <v>0</v>
      </c>
      <c r="BB69" s="43">
        <f t="shared" si="5"/>
        <v>126.87165000000002</v>
      </c>
      <c r="BD69" s="24" t="b">
        <f t="shared" si="2"/>
        <v>1</v>
      </c>
    </row>
    <row r="70" spans="2:57" s="24" customFormat="1" hidden="1" outlineLevel="1" x14ac:dyDescent="0.25">
      <c r="B70" s="25" t="s">
        <v>71</v>
      </c>
      <c r="C70" s="25">
        <v>33</v>
      </c>
      <c r="D70" s="25" t="s">
        <v>205</v>
      </c>
      <c r="E70" s="26" t="s">
        <v>206</v>
      </c>
      <c r="F70" s="25" t="s">
        <v>207</v>
      </c>
      <c r="G70" s="109" t="s">
        <v>208</v>
      </c>
      <c r="H70" s="109" t="s">
        <v>209</v>
      </c>
      <c r="I70" s="109" t="s">
        <v>29</v>
      </c>
      <c r="J70" s="110">
        <v>9703992</v>
      </c>
      <c r="K70" s="27">
        <v>9485777.9199999999</v>
      </c>
      <c r="L70" s="27"/>
      <c r="M70" s="27"/>
      <c r="N70" s="28"/>
      <c r="O70" s="28">
        <v>4.1559999999999997</v>
      </c>
      <c r="P70" s="28"/>
      <c r="Q70" s="28" t="s">
        <v>30</v>
      </c>
      <c r="R70" s="29">
        <v>171645</v>
      </c>
      <c r="S70" s="29">
        <v>171754</v>
      </c>
      <c r="T70" s="30">
        <f t="shared" si="3"/>
        <v>343399</v>
      </c>
      <c r="U70" s="30">
        <v>343508</v>
      </c>
      <c r="V70" s="30">
        <v>343508</v>
      </c>
      <c r="W70" s="30">
        <v>343508</v>
      </c>
      <c r="X70" s="30">
        <v>343508</v>
      </c>
      <c r="Y70" s="30">
        <v>343508</v>
      </c>
      <c r="Z70" s="30">
        <v>343508</v>
      </c>
      <c r="AA70" s="30">
        <v>343508</v>
      </c>
      <c r="AB70" s="30">
        <v>343508</v>
      </c>
      <c r="AC70" s="30">
        <v>343508</v>
      </c>
      <c r="AD70" s="30">
        <v>343508</v>
      </c>
      <c r="AE70" s="30">
        <v>343508</v>
      </c>
      <c r="AF70" s="30">
        <v>343508</v>
      </c>
      <c r="AG70" s="30">
        <v>343508</v>
      </c>
      <c r="AH70" s="30">
        <v>343508</v>
      </c>
      <c r="AI70" s="30">
        <v>343508</v>
      </c>
      <c r="AJ70" s="30">
        <v>343508</v>
      </c>
      <c r="AK70" s="30">
        <v>343508</v>
      </c>
      <c r="AL70" s="30">
        <v>343508</v>
      </c>
      <c r="AM70" s="30">
        <v>343508</v>
      </c>
      <c r="AN70" s="30">
        <v>343508</v>
      </c>
      <c r="AO70" s="30">
        <v>343508</v>
      </c>
      <c r="AP70" s="30">
        <v>343508</v>
      </c>
      <c r="AQ70" s="30">
        <v>343508</v>
      </c>
      <c r="AR70" s="30">
        <v>343508</v>
      </c>
      <c r="AS70" s="30">
        <v>343508</v>
      </c>
      <c r="AT70" s="30">
        <v>343508</v>
      </c>
      <c r="AU70" s="30">
        <v>343508</v>
      </c>
      <c r="AV70" s="30">
        <v>39307.919999999998</v>
      </c>
      <c r="AW70" s="30"/>
      <c r="AX70" s="30"/>
      <c r="AY70" s="33">
        <f t="shared" si="4"/>
        <v>9657422.9199999999</v>
      </c>
      <c r="AZ70" s="7">
        <f t="shared" si="0"/>
        <v>0</v>
      </c>
      <c r="BA70" s="32">
        <f t="shared" si="1"/>
        <v>7252975.9199999999</v>
      </c>
      <c r="BB70" s="33">
        <f t="shared" si="5"/>
        <v>9657422.9199999999</v>
      </c>
      <c r="BD70" s="24" t="b">
        <f t="shared" si="2"/>
        <v>1</v>
      </c>
      <c r="BE70" s="34">
        <f>BB70-K70-R70</f>
        <v>0</v>
      </c>
    </row>
    <row r="71" spans="2:57" hidden="1" outlineLevel="1" x14ac:dyDescent="0.25">
      <c r="B71" s="35" t="s">
        <v>71</v>
      </c>
      <c r="C71" s="35"/>
      <c r="D71" s="35"/>
      <c r="E71" s="36"/>
      <c r="F71" s="35"/>
      <c r="G71" s="35"/>
      <c r="H71" s="35"/>
      <c r="I71" s="35"/>
      <c r="J71" s="37"/>
      <c r="K71" s="37"/>
      <c r="L71" s="37" t="s">
        <v>210</v>
      </c>
      <c r="M71" s="37"/>
      <c r="N71" s="38">
        <f t="shared" si="6"/>
        <v>4.75</v>
      </c>
      <c r="O71" s="45">
        <v>4.75</v>
      </c>
      <c r="P71" s="38">
        <f>$P$4</f>
        <v>0</v>
      </c>
      <c r="Q71" s="38" t="s">
        <v>32</v>
      </c>
      <c r="R71" s="39">
        <v>182887.93</v>
      </c>
      <c r="S71" s="39">
        <v>100638.34</v>
      </c>
      <c r="T71" s="40">
        <f t="shared" si="3"/>
        <v>283526.27</v>
      </c>
      <c r="U71" s="40">
        <f>SUM(U70:$AV70)*$N71/100</f>
        <v>442416.13619999995</v>
      </c>
      <c r="V71" s="40">
        <f>SUM(V70:$AV70)*$N71/100</f>
        <v>426099.50619999995</v>
      </c>
      <c r="W71" s="40">
        <f>SUM(W70:$AV70)*$N71/100</f>
        <v>409782.8762</v>
      </c>
      <c r="X71" s="40">
        <f>SUM(X70:$AV70)*$N71/100</f>
        <v>393466.24619999999</v>
      </c>
      <c r="Y71" s="40">
        <f>SUM(Y70:$AV70)*$N71/100</f>
        <v>377149.61619999999</v>
      </c>
      <c r="Z71" s="40">
        <f>SUM(Z70:$AV70)*$N71/100</f>
        <v>360832.98619999998</v>
      </c>
      <c r="AA71" s="40">
        <f>SUM(AA70:$AV70)*$N71/100</f>
        <v>344516.35619999998</v>
      </c>
      <c r="AB71" s="40">
        <f>SUM(AB70:$AV70)*$N71/100</f>
        <v>328199.72620000003</v>
      </c>
      <c r="AC71" s="40">
        <f>SUM(AC70:$AV70)*$N71/100</f>
        <v>311883.09620000003</v>
      </c>
      <c r="AD71" s="40">
        <f>SUM(AD70:$AV70)*$N71/100</f>
        <v>295566.46620000002</v>
      </c>
      <c r="AE71" s="40">
        <f>SUM(AE70:$AV70)*$N71/100</f>
        <v>279249.83620000002</v>
      </c>
      <c r="AF71" s="40">
        <f>SUM(AF70:$AV70)*$N71/100</f>
        <v>262933.20620000002</v>
      </c>
      <c r="AG71" s="40">
        <f>SUM(AG70:$AV70)*$N71/100</f>
        <v>246616.57620000001</v>
      </c>
      <c r="AH71" s="40">
        <f>SUM(AH70:$AV70)*$N71/100</f>
        <v>230299.94620000001</v>
      </c>
      <c r="AI71" s="40">
        <f>SUM(AI70:$AV70)*$N71/100</f>
        <v>213983.3162</v>
      </c>
      <c r="AJ71" s="40">
        <f>SUM(AJ70:$AV70)*$N71/100</f>
        <v>197666.6862</v>
      </c>
      <c r="AK71" s="40">
        <f>SUM(AK70:$AV70)*$N71/100</f>
        <v>181350.05620000002</v>
      </c>
      <c r="AL71" s="40">
        <f>SUM(AL70:$AV70)*$N71/100</f>
        <v>165033.42619999999</v>
      </c>
      <c r="AM71" s="40">
        <f>SUM(AM70:$AV70)*$N71/100</f>
        <v>148716.79619999998</v>
      </c>
      <c r="AN71" s="40">
        <f>SUM(AN70:$AV70)*$N71/100</f>
        <v>132400.16619999998</v>
      </c>
      <c r="AO71" s="40">
        <f>SUM(AO70:$AV70)*$N71/100</f>
        <v>116083.53619999999</v>
      </c>
      <c r="AP71" s="40">
        <f>SUM(AP70:$AV70)*$N71/100</f>
        <v>99766.906199999998</v>
      </c>
      <c r="AQ71" s="40">
        <f>SUM(AQ70:$AV70)*$N71/100</f>
        <v>83450.276199999993</v>
      </c>
      <c r="AR71" s="40">
        <f>SUM(AR70:$AV70)*$N71/100</f>
        <v>67133.646199999988</v>
      </c>
      <c r="AS71" s="40">
        <f>SUM(AS70:$AV70)*$N71/100</f>
        <v>50817.016199999991</v>
      </c>
      <c r="AT71" s="40">
        <f>SUM(AT70:$AV70)*$N71/100</f>
        <v>34500.386200000001</v>
      </c>
      <c r="AU71" s="40">
        <f>SUM(AU70:$AV70)*$N71/100</f>
        <v>18183.7562</v>
      </c>
      <c r="AV71" s="40">
        <f>SUM(AV70:$AV70)*$N71/100</f>
        <v>1867.1261999999999</v>
      </c>
      <c r="AW71" s="40"/>
      <c r="AX71" s="40"/>
      <c r="AY71" s="43">
        <f t="shared" si="4"/>
        <v>6503491.9435999999</v>
      </c>
      <c r="AZ71" s="7">
        <f t="shared" ref="AZ71:AZ134" si="7">AY71-SUM(T71:AX71)</f>
        <v>0</v>
      </c>
      <c r="BA71" s="42">
        <f t="shared" ref="BA71:BA134" si="8">SUM(AA71:AX71)</f>
        <v>3810218.3064000001</v>
      </c>
      <c r="BB71" s="43">
        <f t="shared" si="5"/>
        <v>6503491.9435999999</v>
      </c>
      <c r="BD71" s="24" t="b">
        <f t="shared" ref="BD71:BD134" si="9">AY71=BB71</f>
        <v>1</v>
      </c>
    </row>
    <row r="72" spans="2:57" s="24" customFormat="1" hidden="1" outlineLevel="1" x14ac:dyDescent="0.25">
      <c r="B72" s="25" t="s">
        <v>71</v>
      </c>
      <c r="C72" s="25">
        <v>34</v>
      </c>
      <c r="D72" s="25" t="s">
        <v>211</v>
      </c>
      <c r="E72" s="26" t="s">
        <v>212</v>
      </c>
      <c r="F72" s="25" t="s">
        <v>213</v>
      </c>
      <c r="G72" s="109" t="s">
        <v>208</v>
      </c>
      <c r="H72" s="109" t="s">
        <v>214</v>
      </c>
      <c r="I72" s="109" t="s">
        <v>29</v>
      </c>
      <c r="J72" s="110">
        <v>43430</v>
      </c>
      <c r="K72" s="27">
        <v>6572</v>
      </c>
      <c r="L72" s="27"/>
      <c r="M72" s="27"/>
      <c r="N72" s="28"/>
      <c r="O72" s="28"/>
      <c r="P72" s="28"/>
      <c r="Q72" s="28" t="s">
        <v>30</v>
      </c>
      <c r="R72" s="29">
        <v>424</v>
      </c>
      <c r="S72" s="29">
        <v>424</v>
      </c>
      <c r="T72" s="30">
        <f t="shared" ref="T72:T122" si="10">SUM(R72:S72)</f>
        <v>848</v>
      </c>
      <c r="U72" s="30">
        <v>848</v>
      </c>
      <c r="V72" s="30">
        <v>848</v>
      </c>
      <c r="W72" s="30">
        <v>848</v>
      </c>
      <c r="X72" s="30">
        <v>848</v>
      </c>
      <c r="Y72" s="30">
        <v>848</v>
      </c>
      <c r="Z72" s="30">
        <v>848</v>
      </c>
      <c r="AA72" s="30">
        <v>848</v>
      </c>
      <c r="AB72" s="30">
        <v>212</v>
      </c>
      <c r="AC72" s="30">
        <v>0</v>
      </c>
      <c r="AD72" s="30">
        <v>0</v>
      </c>
      <c r="AE72" s="30">
        <v>0</v>
      </c>
      <c r="AF72" s="30">
        <v>0</v>
      </c>
      <c r="AG72" s="30">
        <v>0</v>
      </c>
      <c r="AH72" s="30">
        <v>0</v>
      </c>
      <c r="AI72" s="30">
        <v>0</v>
      </c>
      <c r="AJ72" s="30">
        <v>0</v>
      </c>
      <c r="AK72" s="30">
        <v>0</v>
      </c>
      <c r="AL72" s="30">
        <v>0</v>
      </c>
      <c r="AM72" s="30">
        <v>0</v>
      </c>
      <c r="AN72" s="30">
        <v>0</v>
      </c>
      <c r="AO72" s="30">
        <v>0</v>
      </c>
      <c r="AP72" s="30">
        <v>0</v>
      </c>
      <c r="AQ72" s="30">
        <v>0</v>
      </c>
      <c r="AR72" s="30">
        <v>0</v>
      </c>
      <c r="AS72" s="30">
        <v>0</v>
      </c>
      <c r="AT72" s="30">
        <v>0</v>
      </c>
      <c r="AU72" s="30">
        <v>0</v>
      </c>
      <c r="AV72" s="30">
        <v>0</v>
      </c>
      <c r="AW72" s="30"/>
      <c r="AX72" s="30"/>
      <c r="AY72" s="33">
        <f t="shared" ref="AY72:AY135" si="11">SUM(T72:AX72)</f>
        <v>6996</v>
      </c>
      <c r="AZ72" s="7">
        <f t="shared" si="7"/>
        <v>0</v>
      </c>
      <c r="BA72" s="32">
        <f t="shared" si="8"/>
        <v>1060</v>
      </c>
      <c r="BB72" s="33">
        <f t="shared" ref="BB72:BB135" si="12">SUM(T72:Z72,BA72)</f>
        <v>6996</v>
      </c>
      <c r="BD72" s="24" t="b">
        <f t="shared" si="9"/>
        <v>1</v>
      </c>
      <c r="BE72" s="34">
        <f>BB72-K72-R72</f>
        <v>0</v>
      </c>
    </row>
    <row r="73" spans="2:57" hidden="1" outlineLevel="1" x14ac:dyDescent="0.25">
      <c r="B73" s="35" t="s">
        <v>71</v>
      </c>
      <c r="C73" s="35"/>
      <c r="D73" s="35"/>
      <c r="E73" s="36"/>
      <c r="F73" s="35"/>
      <c r="G73" s="35"/>
      <c r="H73" s="35"/>
      <c r="I73" s="35"/>
      <c r="J73" s="37"/>
      <c r="K73" s="37"/>
      <c r="L73" s="37">
        <v>0</v>
      </c>
      <c r="M73" s="37" t="s">
        <v>201</v>
      </c>
      <c r="N73" s="38">
        <f t="shared" ref="N73:N129" si="13">SUM(O73:P73)</f>
        <v>0.25</v>
      </c>
      <c r="O73" s="38">
        <v>0.25</v>
      </c>
      <c r="P73" s="38">
        <f>$P$4</f>
        <v>0</v>
      </c>
      <c r="Q73" s="38" t="s">
        <v>32</v>
      </c>
      <c r="R73" s="39">
        <v>13.21</v>
      </c>
      <c r="S73" s="39">
        <v>4.1900000000000004</v>
      </c>
      <c r="T73" s="40">
        <f t="shared" si="10"/>
        <v>17.400000000000002</v>
      </c>
      <c r="U73" s="40">
        <f>SUM(U72:$AV72)*$N73/100</f>
        <v>15.37</v>
      </c>
      <c r="V73" s="40">
        <f>SUM(V72:$AV72)*$N73/100</f>
        <v>13.25</v>
      </c>
      <c r="W73" s="40">
        <f>SUM(W72:$AV72)*$N73/100</f>
        <v>11.13</v>
      </c>
      <c r="X73" s="40">
        <f>SUM(X72:$AV72)*$N73/100</f>
        <v>9.01</v>
      </c>
      <c r="Y73" s="40">
        <f>SUM(Y72:$AV72)*$N73/100</f>
        <v>6.89</v>
      </c>
      <c r="Z73" s="40">
        <f>SUM(Z72:$AV72)*$N73/100</f>
        <v>4.7699999999999996</v>
      </c>
      <c r="AA73" s="40">
        <f>SUM(AA72:$AV72)*$N73/100</f>
        <v>2.65</v>
      </c>
      <c r="AB73" s="40">
        <f>SUM(AB72:$AV72)*$N73/100</f>
        <v>0.53</v>
      </c>
      <c r="AC73" s="40">
        <v>0</v>
      </c>
      <c r="AD73" s="40">
        <v>0</v>
      </c>
      <c r="AE73" s="40">
        <v>0</v>
      </c>
      <c r="AF73" s="40">
        <v>0</v>
      </c>
      <c r="AG73" s="40">
        <v>0</v>
      </c>
      <c r="AH73" s="40">
        <v>0</v>
      </c>
      <c r="AI73" s="40">
        <v>0</v>
      </c>
      <c r="AJ73" s="40">
        <v>0</v>
      </c>
      <c r="AK73" s="40">
        <v>0</v>
      </c>
      <c r="AL73" s="40">
        <v>0</v>
      </c>
      <c r="AM73" s="40">
        <v>0</v>
      </c>
      <c r="AN73" s="40">
        <v>0</v>
      </c>
      <c r="AO73" s="40">
        <v>0</v>
      </c>
      <c r="AP73" s="40">
        <v>0</v>
      </c>
      <c r="AQ73" s="40">
        <v>0</v>
      </c>
      <c r="AR73" s="40">
        <v>0</v>
      </c>
      <c r="AS73" s="40">
        <v>0</v>
      </c>
      <c r="AT73" s="40">
        <v>0</v>
      </c>
      <c r="AU73" s="40">
        <v>0</v>
      </c>
      <c r="AV73" s="40">
        <v>0</v>
      </c>
      <c r="AW73" s="40"/>
      <c r="AX73" s="40"/>
      <c r="AY73" s="43">
        <f t="shared" si="11"/>
        <v>81.000000000000014</v>
      </c>
      <c r="AZ73" s="7">
        <f t="shared" si="7"/>
        <v>0</v>
      </c>
      <c r="BA73" s="42">
        <f t="shared" si="8"/>
        <v>3.1799999999999997</v>
      </c>
      <c r="BB73" s="43">
        <f t="shared" si="12"/>
        <v>81</v>
      </c>
      <c r="BD73" s="24" t="b">
        <f t="shared" si="9"/>
        <v>1</v>
      </c>
    </row>
    <row r="74" spans="2:57" s="24" customFormat="1" hidden="1" outlineLevel="1" x14ac:dyDescent="0.25">
      <c r="B74" s="25" t="s">
        <v>71</v>
      </c>
      <c r="C74" s="25">
        <v>35</v>
      </c>
      <c r="D74" s="25" t="s">
        <v>424</v>
      </c>
      <c r="E74" s="26" t="s">
        <v>215</v>
      </c>
      <c r="F74" s="25" t="s">
        <v>216</v>
      </c>
      <c r="G74" s="109" t="s">
        <v>217</v>
      </c>
      <c r="H74" s="109" t="s">
        <v>218</v>
      </c>
      <c r="I74" s="109" t="s">
        <v>29</v>
      </c>
      <c r="J74" s="110">
        <v>400000</v>
      </c>
      <c r="K74" s="27">
        <v>379509</v>
      </c>
      <c r="L74" s="27"/>
      <c r="M74" s="27"/>
      <c r="N74" s="28"/>
      <c r="O74" s="28">
        <v>4.242</v>
      </c>
      <c r="P74" s="28"/>
      <c r="Q74" s="28" t="s">
        <v>30</v>
      </c>
      <c r="R74" s="29">
        <v>6838</v>
      </c>
      <c r="S74" s="29">
        <v>6838</v>
      </c>
      <c r="T74" s="30">
        <f t="shared" si="10"/>
        <v>13676</v>
      </c>
      <c r="U74" s="30">
        <v>13676</v>
      </c>
      <c r="V74" s="30">
        <v>13676</v>
      </c>
      <c r="W74" s="30">
        <v>13676</v>
      </c>
      <c r="X74" s="30">
        <v>13676</v>
      </c>
      <c r="Y74" s="30">
        <v>13676</v>
      </c>
      <c r="Z74" s="30">
        <v>13676</v>
      </c>
      <c r="AA74" s="30">
        <v>13676</v>
      </c>
      <c r="AB74" s="30">
        <v>13676</v>
      </c>
      <c r="AC74" s="30">
        <v>13676</v>
      </c>
      <c r="AD74" s="30">
        <v>13676</v>
      </c>
      <c r="AE74" s="30">
        <v>13676</v>
      </c>
      <c r="AF74" s="30">
        <v>13676</v>
      </c>
      <c r="AG74" s="30">
        <v>13676</v>
      </c>
      <c r="AH74" s="30">
        <v>13676</v>
      </c>
      <c r="AI74" s="30">
        <v>13676</v>
      </c>
      <c r="AJ74" s="30">
        <v>13676</v>
      </c>
      <c r="AK74" s="30">
        <v>13676</v>
      </c>
      <c r="AL74" s="30">
        <v>13676</v>
      </c>
      <c r="AM74" s="30">
        <v>13676</v>
      </c>
      <c r="AN74" s="30">
        <v>13676</v>
      </c>
      <c r="AO74" s="30">
        <v>13676</v>
      </c>
      <c r="AP74" s="30">
        <v>13676</v>
      </c>
      <c r="AQ74" s="30">
        <v>13676</v>
      </c>
      <c r="AR74" s="30">
        <v>13676</v>
      </c>
      <c r="AS74" s="30">
        <v>13676</v>
      </c>
      <c r="AT74" s="30">
        <v>13676</v>
      </c>
      <c r="AU74" s="30">
        <v>13676</v>
      </c>
      <c r="AV74" s="30">
        <v>3419</v>
      </c>
      <c r="AW74" s="30"/>
      <c r="AX74" s="30"/>
      <c r="AY74" s="33">
        <f t="shared" si="11"/>
        <v>386347</v>
      </c>
      <c r="AZ74" s="7">
        <f t="shared" si="7"/>
        <v>0</v>
      </c>
      <c r="BA74" s="32">
        <f t="shared" si="8"/>
        <v>290615</v>
      </c>
      <c r="BB74" s="33">
        <f t="shared" si="12"/>
        <v>386347</v>
      </c>
      <c r="BD74" s="24" t="b">
        <f t="shared" si="9"/>
        <v>1</v>
      </c>
      <c r="BE74" s="34">
        <f>BB74-K74-R74</f>
        <v>0</v>
      </c>
    </row>
    <row r="75" spans="2:57" hidden="1" outlineLevel="1" x14ac:dyDescent="0.25">
      <c r="B75" s="35" t="s">
        <v>71</v>
      </c>
      <c r="C75" s="35"/>
      <c r="D75" s="46" t="s">
        <v>425</v>
      </c>
      <c r="E75" s="36"/>
      <c r="F75" s="35"/>
      <c r="G75" s="35"/>
      <c r="H75" s="35"/>
      <c r="I75" s="35"/>
      <c r="J75" s="37"/>
      <c r="K75" s="37"/>
      <c r="L75" s="37" t="s">
        <v>219</v>
      </c>
      <c r="M75" s="37"/>
      <c r="N75" s="38">
        <f t="shared" si="13"/>
        <v>4.5999999999999996</v>
      </c>
      <c r="O75" s="45">
        <v>4.5999999999999996</v>
      </c>
      <c r="P75" s="38">
        <f>$P$4</f>
        <v>0</v>
      </c>
      <c r="Q75" s="38" t="s">
        <v>32</v>
      </c>
      <c r="R75" s="39">
        <v>6157.64</v>
      </c>
      <c r="S75" s="39">
        <v>4109.7</v>
      </c>
      <c r="T75" s="40">
        <f t="shared" si="10"/>
        <v>10267.34</v>
      </c>
      <c r="U75" s="40">
        <f>SUM(U74:$AV74)*$N75/100</f>
        <v>17142.865999999998</v>
      </c>
      <c r="V75" s="40">
        <f>SUM(V74:$AV74)*$N75/100</f>
        <v>16513.769999999997</v>
      </c>
      <c r="W75" s="40">
        <f>SUM(W74:$AV74)*$N75/100</f>
        <v>15884.673999999999</v>
      </c>
      <c r="X75" s="40">
        <f>SUM(X74:$AV74)*$N75/100</f>
        <v>15255.577999999998</v>
      </c>
      <c r="Y75" s="40">
        <f>SUM(Y74:$AV74)*$N75/100</f>
        <v>14626.482</v>
      </c>
      <c r="Z75" s="40">
        <f>SUM(Z74:$AV74)*$N75/100</f>
        <v>13997.385999999999</v>
      </c>
      <c r="AA75" s="40">
        <f>SUM(AA74:$AV74)*$N75/100</f>
        <v>13368.29</v>
      </c>
      <c r="AB75" s="40">
        <f>SUM(AB74:$AV74)*$N75/100</f>
        <v>12739.194</v>
      </c>
      <c r="AC75" s="40">
        <f>SUM(AC74:$AV74)*$N75/100</f>
        <v>12110.097999999998</v>
      </c>
      <c r="AD75" s="40">
        <f>SUM(AD74:$AV74)*$N75/100</f>
        <v>11481.002</v>
      </c>
      <c r="AE75" s="40">
        <f>SUM(AE74:$AV74)*$N75/100</f>
        <v>10851.905999999999</v>
      </c>
      <c r="AF75" s="40">
        <f>SUM(AF74:$AV74)*$N75/100</f>
        <v>10222.81</v>
      </c>
      <c r="AG75" s="40">
        <f>SUM(AG74:$AV74)*$N75/100</f>
        <v>9593.7139999999999</v>
      </c>
      <c r="AH75" s="40">
        <f>SUM(AH74:$AV74)*$N75/100</f>
        <v>8964.6179999999986</v>
      </c>
      <c r="AI75" s="40">
        <f>SUM(AI74:$AV74)*$N75/100</f>
        <v>8335.521999999999</v>
      </c>
      <c r="AJ75" s="40">
        <f>SUM(AJ74:$AV74)*$N75/100</f>
        <v>7706.4259999999995</v>
      </c>
      <c r="AK75" s="40">
        <f>SUM(AK74:$AV74)*$N75/100</f>
        <v>7077.33</v>
      </c>
      <c r="AL75" s="40">
        <f>SUM(AL74:$AV74)*$N75/100</f>
        <v>6448.2339999999995</v>
      </c>
      <c r="AM75" s="40">
        <f>SUM(AM74:$AV74)*$N75/100</f>
        <v>5819.137999999999</v>
      </c>
      <c r="AN75" s="40">
        <f>SUM(AN74:$AV74)*$N75/100</f>
        <v>5190.0419999999995</v>
      </c>
      <c r="AO75" s="40">
        <f>SUM(AO74:$AV74)*$N75/100</f>
        <v>4560.9459999999999</v>
      </c>
      <c r="AP75" s="40">
        <f>SUM(AP74:$AV74)*$N75/100</f>
        <v>3931.8499999999995</v>
      </c>
      <c r="AQ75" s="40">
        <f>SUM(AQ74:$AV74)*$N75/100</f>
        <v>3302.7539999999995</v>
      </c>
      <c r="AR75" s="40">
        <f>SUM(AR74:$AV74)*$N75/100</f>
        <v>2673.6579999999999</v>
      </c>
      <c r="AS75" s="40">
        <f>SUM(AS74:$AV74)*$N75/100</f>
        <v>2044.5619999999999</v>
      </c>
      <c r="AT75" s="40">
        <f>SUM(AT74:$AV74)*$N75/100</f>
        <v>1415.4659999999997</v>
      </c>
      <c r="AU75" s="40">
        <f>SUM(AU74:$AV74)*$N75/100</f>
        <v>786.37</v>
      </c>
      <c r="AV75" s="40">
        <f>SUM(AV74:$AV74)*$N75/100</f>
        <v>157.274</v>
      </c>
      <c r="AW75" s="40"/>
      <c r="AX75" s="40"/>
      <c r="AY75" s="43">
        <f t="shared" si="11"/>
        <v>252469.29999999996</v>
      </c>
      <c r="AZ75" s="7">
        <f t="shared" si="7"/>
        <v>0</v>
      </c>
      <c r="BA75" s="42">
        <f t="shared" si="8"/>
        <v>148781.20399999997</v>
      </c>
      <c r="BB75" s="43">
        <f t="shared" si="12"/>
        <v>252469.29999999996</v>
      </c>
      <c r="BD75" s="24" t="b">
        <f t="shared" si="9"/>
        <v>1</v>
      </c>
    </row>
    <row r="76" spans="2:57" s="24" customFormat="1" hidden="1" outlineLevel="1" collapsed="1" x14ac:dyDescent="0.25">
      <c r="B76" s="25" t="s">
        <v>71</v>
      </c>
      <c r="C76" s="25">
        <v>36</v>
      </c>
      <c r="D76" s="25" t="s">
        <v>381</v>
      </c>
      <c r="E76" s="26" t="s">
        <v>220</v>
      </c>
      <c r="F76" s="25" t="s">
        <v>221</v>
      </c>
      <c r="G76" s="109" t="s">
        <v>222</v>
      </c>
      <c r="H76" s="109" t="s">
        <v>223</v>
      </c>
      <c r="I76" s="109" t="s">
        <v>29</v>
      </c>
      <c r="J76" s="110">
        <v>192902.34</v>
      </c>
      <c r="K76" s="27">
        <v>62660.34</v>
      </c>
      <c r="L76" s="27"/>
      <c r="M76" s="27"/>
      <c r="N76" s="28"/>
      <c r="O76" s="28"/>
      <c r="P76" s="28"/>
      <c r="Q76" s="28" t="s">
        <v>30</v>
      </c>
      <c r="R76" s="29">
        <v>43416</v>
      </c>
      <c r="S76" s="29">
        <v>43416</v>
      </c>
      <c r="T76" s="30">
        <f t="shared" si="10"/>
        <v>86832</v>
      </c>
      <c r="U76" s="30">
        <v>19244.34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  <c r="AV76" s="30">
        <v>0</v>
      </c>
      <c r="AW76" s="30"/>
      <c r="AX76" s="30"/>
      <c r="AY76" s="33">
        <f t="shared" si="11"/>
        <v>106076.34</v>
      </c>
      <c r="AZ76" s="7">
        <f t="shared" si="7"/>
        <v>0</v>
      </c>
      <c r="BA76" s="32">
        <f t="shared" si="8"/>
        <v>0</v>
      </c>
      <c r="BB76" s="33">
        <f t="shared" si="12"/>
        <v>106076.34</v>
      </c>
      <c r="BD76" s="24" t="b">
        <f t="shared" si="9"/>
        <v>1</v>
      </c>
      <c r="BE76" s="34">
        <f>BB76-K76-R76</f>
        <v>0</v>
      </c>
    </row>
    <row r="77" spans="2:57" hidden="1" outlineLevel="1" x14ac:dyDescent="0.25">
      <c r="B77" s="35" t="s">
        <v>71</v>
      </c>
      <c r="C77" s="35"/>
      <c r="D77" s="46" t="s">
        <v>382</v>
      </c>
      <c r="E77" s="36"/>
      <c r="F77" s="35"/>
      <c r="G77" s="35"/>
      <c r="H77" s="35"/>
      <c r="I77" s="35"/>
      <c r="J77" s="37"/>
      <c r="K77" s="37"/>
      <c r="L77" s="37">
        <v>0</v>
      </c>
      <c r="M77" s="37" t="s">
        <v>201</v>
      </c>
      <c r="N77" s="38">
        <f t="shared" si="13"/>
        <v>0.25</v>
      </c>
      <c r="O77" s="38">
        <v>0.25</v>
      </c>
      <c r="P77" s="38">
        <f>$P$4</f>
        <v>0</v>
      </c>
      <c r="Q77" s="38" t="s">
        <v>32</v>
      </c>
      <c r="R77" s="39">
        <v>195.98</v>
      </c>
      <c r="S77" s="39">
        <v>38.380000000000003</v>
      </c>
      <c r="T77" s="40">
        <f t="shared" si="10"/>
        <v>234.35999999999999</v>
      </c>
      <c r="U77" s="40">
        <f>SUM(U76:$AV76)*$N77/100</f>
        <v>48.110849999999999</v>
      </c>
      <c r="V77" s="40">
        <v>0</v>
      </c>
      <c r="W77" s="40">
        <v>0</v>
      </c>
      <c r="X77" s="40">
        <v>0</v>
      </c>
      <c r="Y77" s="40">
        <v>0</v>
      </c>
      <c r="Z77" s="40">
        <v>0</v>
      </c>
      <c r="AA77" s="40">
        <v>0</v>
      </c>
      <c r="AB77" s="40">
        <v>0</v>
      </c>
      <c r="AC77" s="40">
        <v>0</v>
      </c>
      <c r="AD77" s="40">
        <v>0</v>
      </c>
      <c r="AE77" s="40">
        <v>0</v>
      </c>
      <c r="AF77" s="40">
        <v>0</v>
      </c>
      <c r="AG77" s="40">
        <v>0</v>
      </c>
      <c r="AH77" s="40">
        <v>0</v>
      </c>
      <c r="AI77" s="40">
        <v>0</v>
      </c>
      <c r="AJ77" s="40">
        <v>0</v>
      </c>
      <c r="AK77" s="40">
        <v>0</v>
      </c>
      <c r="AL77" s="40">
        <v>0</v>
      </c>
      <c r="AM77" s="40">
        <v>0</v>
      </c>
      <c r="AN77" s="40">
        <v>0</v>
      </c>
      <c r="AO77" s="40">
        <v>0</v>
      </c>
      <c r="AP77" s="40">
        <v>0</v>
      </c>
      <c r="AQ77" s="40">
        <v>0</v>
      </c>
      <c r="AR77" s="40">
        <v>0</v>
      </c>
      <c r="AS77" s="40">
        <v>0</v>
      </c>
      <c r="AT77" s="40">
        <v>0</v>
      </c>
      <c r="AU77" s="40">
        <v>0</v>
      </c>
      <c r="AV77" s="40">
        <v>0</v>
      </c>
      <c r="AW77" s="40"/>
      <c r="AX77" s="40"/>
      <c r="AY77" s="43">
        <f t="shared" si="11"/>
        <v>282.47084999999998</v>
      </c>
      <c r="AZ77" s="7">
        <f t="shared" si="7"/>
        <v>0</v>
      </c>
      <c r="BA77" s="42">
        <f t="shared" si="8"/>
        <v>0</v>
      </c>
      <c r="BB77" s="43">
        <f t="shared" si="12"/>
        <v>282.47084999999998</v>
      </c>
      <c r="BD77" s="24" t="b">
        <f t="shared" si="9"/>
        <v>1</v>
      </c>
    </row>
    <row r="78" spans="2:57" s="24" customFormat="1" hidden="1" outlineLevel="1" x14ac:dyDescent="0.25">
      <c r="B78" s="25" t="s">
        <v>71</v>
      </c>
      <c r="C78" s="25">
        <v>37</v>
      </c>
      <c r="D78" s="25" t="s">
        <v>224</v>
      </c>
      <c r="E78" s="26" t="s">
        <v>225</v>
      </c>
      <c r="F78" s="25" t="s">
        <v>226</v>
      </c>
      <c r="G78" s="109" t="s">
        <v>227</v>
      </c>
      <c r="H78" s="109" t="s">
        <v>228</v>
      </c>
      <c r="I78" s="109" t="s">
        <v>29</v>
      </c>
      <c r="J78" s="110">
        <v>279650</v>
      </c>
      <c r="K78" s="27">
        <v>265401</v>
      </c>
      <c r="L78" s="27"/>
      <c r="M78" s="27"/>
      <c r="N78" s="28"/>
      <c r="O78" s="28"/>
      <c r="P78" s="28"/>
      <c r="Q78" s="28" t="s">
        <v>30</v>
      </c>
      <c r="R78" s="29">
        <v>4782</v>
      </c>
      <c r="S78" s="29">
        <v>4782</v>
      </c>
      <c r="T78" s="30">
        <f t="shared" si="10"/>
        <v>9564</v>
      </c>
      <c r="U78" s="30">
        <v>9564</v>
      </c>
      <c r="V78" s="30">
        <v>9564</v>
      </c>
      <c r="W78" s="30">
        <v>9564</v>
      </c>
      <c r="X78" s="30">
        <v>9564</v>
      </c>
      <c r="Y78" s="30">
        <v>9564</v>
      </c>
      <c r="Z78" s="30">
        <v>9564</v>
      </c>
      <c r="AA78" s="30">
        <v>9564</v>
      </c>
      <c r="AB78" s="30">
        <v>9564</v>
      </c>
      <c r="AC78" s="30">
        <v>9564</v>
      </c>
      <c r="AD78" s="30">
        <v>9564</v>
      </c>
      <c r="AE78" s="30">
        <v>9564</v>
      </c>
      <c r="AF78" s="30">
        <v>9564</v>
      </c>
      <c r="AG78" s="30">
        <v>9564</v>
      </c>
      <c r="AH78" s="30">
        <v>9564</v>
      </c>
      <c r="AI78" s="30">
        <v>9564</v>
      </c>
      <c r="AJ78" s="30">
        <v>9564</v>
      </c>
      <c r="AK78" s="30">
        <v>9564</v>
      </c>
      <c r="AL78" s="30">
        <v>9564</v>
      </c>
      <c r="AM78" s="30">
        <v>9564</v>
      </c>
      <c r="AN78" s="30">
        <v>9564</v>
      </c>
      <c r="AO78" s="30">
        <v>9564</v>
      </c>
      <c r="AP78" s="30">
        <v>9564</v>
      </c>
      <c r="AQ78" s="30">
        <v>9564</v>
      </c>
      <c r="AR78" s="30">
        <v>9564</v>
      </c>
      <c r="AS78" s="30">
        <v>9564</v>
      </c>
      <c r="AT78" s="30">
        <v>9564</v>
      </c>
      <c r="AU78" s="30">
        <v>9564</v>
      </c>
      <c r="AV78" s="30">
        <v>2391</v>
      </c>
      <c r="AW78" s="30"/>
      <c r="AX78" s="30"/>
      <c r="AY78" s="33">
        <f t="shared" si="11"/>
        <v>270183</v>
      </c>
      <c r="AZ78" s="7">
        <f t="shared" si="7"/>
        <v>0</v>
      </c>
      <c r="BA78" s="32">
        <f t="shared" si="8"/>
        <v>203235</v>
      </c>
      <c r="BB78" s="33">
        <f t="shared" si="12"/>
        <v>270183</v>
      </c>
      <c r="BD78" s="24" t="b">
        <f t="shared" si="9"/>
        <v>1</v>
      </c>
      <c r="BE78" s="34">
        <f>BB78-K78-R78</f>
        <v>0</v>
      </c>
    </row>
    <row r="79" spans="2:57" hidden="1" outlineLevel="1" x14ac:dyDescent="0.25">
      <c r="B79" s="35" t="s">
        <v>71</v>
      </c>
      <c r="C79" s="35"/>
      <c r="D79" s="35"/>
      <c r="E79" s="36"/>
      <c r="F79" s="35"/>
      <c r="G79" s="35"/>
      <c r="H79" s="35"/>
      <c r="I79" s="35"/>
      <c r="J79" s="37"/>
      <c r="K79" s="37"/>
      <c r="L79" s="37" t="s">
        <v>229</v>
      </c>
      <c r="M79" s="37"/>
      <c r="N79" s="38">
        <f t="shared" si="13"/>
        <v>4.2030000000000003</v>
      </c>
      <c r="O79" s="38">
        <v>4.2030000000000003</v>
      </c>
      <c r="P79" s="38">
        <f>$P$4</f>
        <v>0</v>
      </c>
      <c r="Q79" s="38" t="s">
        <v>32</v>
      </c>
      <c r="R79" s="39">
        <v>3429.71</v>
      </c>
      <c r="S79" s="39">
        <v>2847.6</v>
      </c>
      <c r="T79" s="40">
        <f t="shared" si="10"/>
        <v>6277.3099999999995</v>
      </c>
      <c r="U79" s="40">
        <f>SUM(U78:$AV78)*$N79/100</f>
        <v>10953.816570000001</v>
      </c>
      <c r="V79" s="40">
        <f>SUM(V78:$AV78)*$N79/100</f>
        <v>10551.84165</v>
      </c>
      <c r="W79" s="40">
        <f>SUM(W78:$AV78)*$N79/100</f>
        <v>10149.866730000002</v>
      </c>
      <c r="X79" s="40">
        <f>SUM(X78:$AV78)*$N79/100</f>
        <v>9747.891810000001</v>
      </c>
      <c r="Y79" s="40">
        <f>SUM(Y78:$AV78)*$N79/100</f>
        <v>9345.9168900000004</v>
      </c>
      <c r="Z79" s="40">
        <f>SUM(Z78:$AV78)*$N79/100</f>
        <v>8943.9419699999999</v>
      </c>
      <c r="AA79" s="40">
        <f>SUM(AA78:$AV78)*$N79/100</f>
        <v>8541.9670500000011</v>
      </c>
      <c r="AB79" s="40">
        <f>SUM(AB78:$AV78)*$N79/100</f>
        <v>8139.9921300000015</v>
      </c>
      <c r="AC79" s="40">
        <f>SUM(AC78:$AV78)*$N79/100</f>
        <v>7738.01721</v>
      </c>
      <c r="AD79" s="40">
        <f>SUM(AD78:$AV78)*$N79/100</f>
        <v>7336.0422900000003</v>
      </c>
      <c r="AE79" s="40">
        <f>SUM(AE78:$AV78)*$N79/100</f>
        <v>6934.0673700000007</v>
      </c>
      <c r="AF79" s="40">
        <f>SUM(AF78:$AV78)*$N79/100</f>
        <v>6532.0924500000001</v>
      </c>
      <c r="AG79" s="40">
        <f>SUM(AG78:$AV78)*$N79/100</f>
        <v>6130.1175300000004</v>
      </c>
      <c r="AH79" s="40">
        <f>SUM(AH78:$AV78)*$N79/100</f>
        <v>5728.1426100000008</v>
      </c>
      <c r="AI79" s="40">
        <f>SUM(AI78:$AV78)*$N79/100</f>
        <v>5326.1676900000011</v>
      </c>
      <c r="AJ79" s="40">
        <f>SUM(AJ78:$AV78)*$N79/100</f>
        <v>4924.1927700000006</v>
      </c>
      <c r="AK79" s="40">
        <f>SUM(AK78:$AV78)*$N79/100</f>
        <v>4522.21785</v>
      </c>
      <c r="AL79" s="40">
        <f>SUM(AL78:$AV78)*$N79/100</f>
        <v>4120.2429300000003</v>
      </c>
      <c r="AM79" s="40">
        <f>SUM(AM78:$AV78)*$N79/100</f>
        <v>3718.2680100000002</v>
      </c>
      <c r="AN79" s="40">
        <f>SUM(AN78:$AV78)*$N79/100</f>
        <v>3316.2930900000001</v>
      </c>
      <c r="AO79" s="40">
        <f>SUM(AO78:$AV78)*$N79/100</f>
        <v>2914.3181700000005</v>
      </c>
      <c r="AP79" s="40">
        <f>SUM(AP78:$AV78)*$N79/100</f>
        <v>2512.3432499999999</v>
      </c>
      <c r="AQ79" s="40">
        <f>SUM(AQ78:$AV78)*$N79/100</f>
        <v>2110.3683300000002</v>
      </c>
      <c r="AR79" s="40">
        <f>SUM(AR78:$AV78)*$N79/100</f>
        <v>1708.3934100000001</v>
      </c>
      <c r="AS79" s="40">
        <f>SUM(AS78:$AV78)*$N79/100</f>
        <v>1306.41849</v>
      </c>
      <c r="AT79" s="40">
        <f>SUM(AT78:$AV78)*$N79/100</f>
        <v>904.44357000000002</v>
      </c>
      <c r="AU79" s="40">
        <f>SUM(AU78:$AV78)*$N79/100</f>
        <v>502.46865000000003</v>
      </c>
      <c r="AV79" s="40">
        <f>SUM(AV78:$AV78)*$N79/100</f>
        <v>100.49373000000001</v>
      </c>
      <c r="AW79" s="40"/>
      <c r="AX79" s="40"/>
      <c r="AY79" s="43">
        <f t="shared" si="11"/>
        <v>161037.65419999999</v>
      </c>
      <c r="AZ79" s="7">
        <f t="shared" si="7"/>
        <v>0</v>
      </c>
      <c r="BA79" s="42">
        <f t="shared" si="8"/>
        <v>95067.068580000036</v>
      </c>
      <c r="BB79" s="43">
        <f t="shared" si="12"/>
        <v>161037.65420000005</v>
      </c>
      <c r="BD79" s="24" t="b">
        <f t="shared" si="9"/>
        <v>1</v>
      </c>
    </row>
    <row r="80" spans="2:57" s="24" customFormat="1" hidden="1" outlineLevel="1" x14ac:dyDescent="0.25">
      <c r="B80" s="25" t="s">
        <v>71</v>
      </c>
      <c r="C80" s="25">
        <v>38</v>
      </c>
      <c r="D80" s="25" t="s">
        <v>383</v>
      </c>
      <c r="E80" s="26" t="s">
        <v>230</v>
      </c>
      <c r="F80" s="25" t="s">
        <v>231</v>
      </c>
      <c r="G80" s="109" t="s">
        <v>232</v>
      </c>
      <c r="H80" s="109" t="s">
        <v>233</v>
      </c>
      <c r="I80" s="109" t="s">
        <v>29</v>
      </c>
      <c r="J80" s="110">
        <v>2075409</v>
      </c>
      <c r="K80" s="27">
        <v>1486222</v>
      </c>
      <c r="L80" s="27"/>
      <c r="M80" s="27"/>
      <c r="N80" s="28"/>
      <c r="O80" s="28"/>
      <c r="P80" s="28"/>
      <c r="Q80" s="28" t="s">
        <v>30</v>
      </c>
      <c r="R80" s="29">
        <v>75020</v>
      </c>
      <c r="S80" s="29">
        <v>75020</v>
      </c>
      <c r="T80" s="30">
        <f t="shared" si="10"/>
        <v>150040</v>
      </c>
      <c r="U80" s="30">
        <v>128252</v>
      </c>
      <c r="V80" s="30">
        <v>123200</v>
      </c>
      <c r="W80" s="30">
        <v>121648</v>
      </c>
      <c r="X80" s="30">
        <v>117000</v>
      </c>
      <c r="Y80" s="30">
        <v>117000</v>
      </c>
      <c r="Z80" s="30">
        <v>117000</v>
      </c>
      <c r="AA80" s="30">
        <v>117000</v>
      </c>
      <c r="AB80" s="30">
        <v>110320</v>
      </c>
      <c r="AC80" s="30">
        <v>91212</v>
      </c>
      <c r="AD80" s="30">
        <v>82616</v>
      </c>
      <c r="AE80" s="30">
        <v>82616</v>
      </c>
      <c r="AF80" s="30">
        <v>82616</v>
      </c>
      <c r="AG80" s="30">
        <v>75860</v>
      </c>
      <c r="AH80" s="30">
        <v>36908</v>
      </c>
      <c r="AI80" s="30">
        <v>7954</v>
      </c>
      <c r="AJ80" s="30">
        <v>0</v>
      </c>
      <c r="AK80" s="30">
        <v>0</v>
      </c>
      <c r="AL80" s="30">
        <v>0</v>
      </c>
      <c r="AM80" s="30">
        <v>0</v>
      </c>
      <c r="AN80" s="30">
        <v>0</v>
      </c>
      <c r="AO80" s="30">
        <v>0</v>
      </c>
      <c r="AP80" s="30">
        <v>0</v>
      </c>
      <c r="AQ80" s="30">
        <v>0</v>
      </c>
      <c r="AR80" s="30">
        <v>0</v>
      </c>
      <c r="AS80" s="30">
        <v>0</v>
      </c>
      <c r="AT80" s="30">
        <v>0</v>
      </c>
      <c r="AU80" s="30">
        <v>0</v>
      </c>
      <c r="AV80" s="30">
        <v>0</v>
      </c>
      <c r="AW80" s="30"/>
      <c r="AX80" s="30"/>
      <c r="AY80" s="33">
        <f t="shared" si="11"/>
        <v>1561242</v>
      </c>
      <c r="AZ80" s="7">
        <f t="shared" si="7"/>
        <v>0</v>
      </c>
      <c r="BA80" s="32">
        <f t="shared" si="8"/>
        <v>687102</v>
      </c>
      <c r="BB80" s="33">
        <f t="shared" si="12"/>
        <v>1561242</v>
      </c>
      <c r="BD80" s="24" t="b">
        <f t="shared" si="9"/>
        <v>1</v>
      </c>
      <c r="BE80" s="34">
        <f>BB80-K80-R80</f>
        <v>0</v>
      </c>
    </row>
    <row r="81" spans="2:57" hidden="1" outlineLevel="1" x14ac:dyDescent="0.25">
      <c r="B81" s="35" t="s">
        <v>71</v>
      </c>
      <c r="C81" s="35"/>
      <c r="D81" s="46" t="s">
        <v>384</v>
      </c>
      <c r="E81" s="36"/>
      <c r="F81" s="35"/>
      <c r="G81" s="35"/>
      <c r="H81" s="35"/>
      <c r="I81" s="35"/>
      <c r="J81" s="37"/>
      <c r="K81" s="37"/>
      <c r="L81" s="37" t="s">
        <v>234</v>
      </c>
      <c r="M81" s="37"/>
      <c r="N81" s="38">
        <f t="shared" si="13"/>
        <v>4.0750000000000002</v>
      </c>
      <c r="O81" s="38">
        <v>4.0750000000000002</v>
      </c>
      <c r="P81" s="38">
        <f>$P$4</f>
        <v>0</v>
      </c>
      <c r="Q81" s="38" t="s">
        <v>32</v>
      </c>
      <c r="R81" s="39">
        <v>13337.62</v>
      </c>
      <c r="S81" s="39">
        <v>14483.98</v>
      </c>
      <c r="T81" s="40">
        <f t="shared" si="10"/>
        <v>27821.599999999999</v>
      </c>
      <c r="U81" s="40">
        <f>SUM(U80:$AV80)*$N81/100</f>
        <v>57506.481500000002</v>
      </c>
      <c r="V81" s="40">
        <f>SUM(V80:$AV80)*$N81/100</f>
        <v>52280.212500000001</v>
      </c>
      <c r="W81" s="40">
        <f>SUM(W80:$AV80)*$N81/100</f>
        <v>47259.8125</v>
      </c>
      <c r="X81" s="40">
        <f>SUM(X80:$AV80)*$N81/100</f>
        <v>42302.656500000005</v>
      </c>
      <c r="Y81" s="40">
        <f>SUM(Y80:$AV80)*$N81/100</f>
        <v>37534.906500000005</v>
      </c>
      <c r="Z81" s="40">
        <f>SUM(Z80:$AV80)*$N81/100</f>
        <v>32767.156500000005</v>
      </c>
      <c r="AA81" s="40">
        <f>SUM(AA80:$AV80)*$N81/100</f>
        <v>27999.406499999997</v>
      </c>
      <c r="AB81" s="40">
        <f>SUM(AB80:$AV80)*$N81/100</f>
        <v>23231.656499999997</v>
      </c>
      <c r="AC81" s="40">
        <f>SUM(AC80:$AV80)*$N81/100</f>
        <v>18736.1165</v>
      </c>
      <c r="AD81" s="40">
        <f>SUM(AD80:$AV80)*$N81/100</f>
        <v>15019.227500000001</v>
      </c>
      <c r="AE81" s="40">
        <f>SUM(AE80:$AV80)*$N81/100</f>
        <v>11652.6255</v>
      </c>
      <c r="AF81" s="40">
        <f>SUM(AF80:$AV80)*$N81/100</f>
        <v>8286.0235000000011</v>
      </c>
      <c r="AG81" s="40">
        <f>SUM(AG80:$AV80)*$N81/100</f>
        <v>4919.4215000000004</v>
      </c>
      <c r="AH81" s="40">
        <f>SUM(AH80:$AV80)*$N81/100</f>
        <v>1828.1264999999999</v>
      </c>
      <c r="AI81" s="40">
        <f>SUM(AI80:$AV80)*$N81/100</f>
        <v>324.12550000000005</v>
      </c>
      <c r="AJ81" s="40">
        <v>0</v>
      </c>
      <c r="AK81" s="40">
        <v>0</v>
      </c>
      <c r="AL81" s="40">
        <v>0</v>
      </c>
      <c r="AM81" s="40">
        <v>0</v>
      </c>
      <c r="AN81" s="40">
        <v>0</v>
      </c>
      <c r="AO81" s="40">
        <v>0</v>
      </c>
      <c r="AP81" s="40">
        <v>0</v>
      </c>
      <c r="AQ81" s="40">
        <v>0</v>
      </c>
      <c r="AR81" s="40">
        <v>0</v>
      </c>
      <c r="AS81" s="40">
        <v>0</v>
      </c>
      <c r="AT81" s="40">
        <v>0</v>
      </c>
      <c r="AU81" s="40">
        <v>0</v>
      </c>
      <c r="AV81" s="40">
        <v>0</v>
      </c>
      <c r="AW81" s="40"/>
      <c r="AX81" s="40"/>
      <c r="AY81" s="43">
        <f t="shared" si="11"/>
        <v>409469.55550000002</v>
      </c>
      <c r="AZ81" s="7">
        <f t="shared" si="7"/>
        <v>0</v>
      </c>
      <c r="BA81" s="42">
        <f t="shared" si="8"/>
        <v>111996.72949999999</v>
      </c>
      <c r="BB81" s="43">
        <f t="shared" si="12"/>
        <v>409469.55550000002</v>
      </c>
      <c r="BD81" s="24" t="b">
        <f t="shared" si="9"/>
        <v>1</v>
      </c>
    </row>
    <row r="82" spans="2:57" s="24" customFormat="1" hidden="1" outlineLevel="1" x14ac:dyDescent="0.25">
      <c r="B82" s="25" t="s">
        <v>71</v>
      </c>
      <c r="C82" s="25">
        <v>39</v>
      </c>
      <c r="D82" s="25" t="s">
        <v>235</v>
      </c>
      <c r="E82" s="26" t="s">
        <v>236</v>
      </c>
      <c r="F82" s="25" t="s">
        <v>237</v>
      </c>
      <c r="G82" s="109" t="s">
        <v>238</v>
      </c>
      <c r="H82" s="109" t="s">
        <v>239</v>
      </c>
      <c r="I82" s="109" t="s">
        <v>29</v>
      </c>
      <c r="J82" s="110">
        <v>617703</v>
      </c>
      <c r="K82" s="27">
        <v>586320</v>
      </c>
      <c r="L82" s="27"/>
      <c r="M82" s="27"/>
      <c r="N82" s="28"/>
      <c r="O82" s="28"/>
      <c r="P82" s="28"/>
      <c r="Q82" s="28" t="s">
        <v>30</v>
      </c>
      <c r="R82" s="29">
        <v>10470</v>
      </c>
      <c r="S82" s="29">
        <v>10470</v>
      </c>
      <c r="T82" s="30">
        <f t="shared" si="10"/>
        <v>20940</v>
      </c>
      <c r="U82" s="30">
        <v>20940</v>
      </c>
      <c r="V82" s="30">
        <v>20940</v>
      </c>
      <c r="W82" s="30">
        <v>20940</v>
      </c>
      <c r="X82" s="30">
        <v>20940</v>
      </c>
      <c r="Y82" s="30">
        <v>20940</v>
      </c>
      <c r="Z82" s="30">
        <v>20940</v>
      </c>
      <c r="AA82" s="30">
        <v>20940</v>
      </c>
      <c r="AB82" s="30">
        <v>20940</v>
      </c>
      <c r="AC82" s="30">
        <v>20940</v>
      </c>
      <c r="AD82" s="30">
        <v>20940</v>
      </c>
      <c r="AE82" s="30">
        <v>20940</v>
      </c>
      <c r="AF82" s="30">
        <v>20940</v>
      </c>
      <c r="AG82" s="30">
        <v>20940</v>
      </c>
      <c r="AH82" s="30">
        <v>20940</v>
      </c>
      <c r="AI82" s="30">
        <v>20940</v>
      </c>
      <c r="AJ82" s="30">
        <v>20940</v>
      </c>
      <c r="AK82" s="30">
        <v>20940</v>
      </c>
      <c r="AL82" s="30">
        <v>20940</v>
      </c>
      <c r="AM82" s="30">
        <v>20940</v>
      </c>
      <c r="AN82" s="30">
        <v>20940</v>
      </c>
      <c r="AO82" s="30">
        <v>20940</v>
      </c>
      <c r="AP82" s="30">
        <v>20940</v>
      </c>
      <c r="AQ82" s="30">
        <v>20940</v>
      </c>
      <c r="AR82" s="30">
        <v>20940</v>
      </c>
      <c r="AS82" s="30">
        <v>20940</v>
      </c>
      <c r="AT82" s="30">
        <v>20940</v>
      </c>
      <c r="AU82" s="30">
        <v>20940</v>
      </c>
      <c r="AV82" s="30">
        <v>10470</v>
      </c>
      <c r="AW82" s="30"/>
      <c r="AX82" s="30"/>
      <c r="AY82" s="33">
        <f t="shared" si="11"/>
        <v>596790</v>
      </c>
      <c r="AZ82" s="7">
        <f t="shared" si="7"/>
        <v>0</v>
      </c>
      <c r="BA82" s="32">
        <f t="shared" si="8"/>
        <v>450210</v>
      </c>
      <c r="BB82" s="33">
        <f t="shared" si="12"/>
        <v>596790</v>
      </c>
      <c r="BD82" s="24" t="b">
        <f t="shared" si="9"/>
        <v>1</v>
      </c>
      <c r="BE82" s="34">
        <f>BB82-K82-R82</f>
        <v>0</v>
      </c>
    </row>
    <row r="83" spans="2:57" hidden="1" outlineLevel="1" x14ac:dyDescent="0.25">
      <c r="B83" s="35" t="s">
        <v>71</v>
      </c>
      <c r="C83" s="35"/>
      <c r="D83" s="35"/>
      <c r="E83" s="36"/>
      <c r="F83" s="35"/>
      <c r="G83" s="35"/>
      <c r="H83" s="35"/>
      <c r="I83" s="35"/>
      <c r="J83" s="37"/>
      <c r="K83" s="37"/>
      <c r="L83" s="37" t="s">
        <v>240</v>
      </c>
      <c r="M83" s="37"/>
      <c r="N83" s="38">
        <f t="shared" si="13"/>
        <v>4.5049999999999999</v>
      </c>
      <c r="O83" s="38">
        <v>4.5049999999999999</v>
      </c>
      <c r="P83" s="38">
        <f>$P$4</f>
        <v>0</v>
      </c>
      <c r="Q83" s="38" t="s">
        <v>32</v>
      </c>
      <c r="R83" s="39">
        <v>7353.73</v>
      </c>
      <c r="S83" s="39">
        <v>6742.97</v>
      </c>
      <c r="T83" s="40">
        <f t="shared" si="10"/>
        <v>14096.7</v>
      </c>
      <c r="U83" s="40">
        <f>SUM(U82:$AV82)*$N83/100</f>
        <v>25942.0425</v>
      </c>
      <c r="V83" s="40">
        <f>SUM(V82:$AV82)*$N83/100</f>
        <v>24998.695499999998</v>
      </c>
      <c r="W83" s="40">
        <f>SUM(W82:$AV82)*$N83/100</f>
        <v>24055.3485</v>
      </c>
      <c r="X83" s="40">
        <f>SUM(X82:$AV82)*$N83/100</f>
        <v>23112.001499999998</v>
      </c>
      <c r="Y83" s="40">
        <f>SUM(Y82:$AV82)*$N83/100</f>
        <v>22168.654499999997</v>
      </c>
      <c r="Z83" s="40">
        <f>SUM(Z82:$AV82)*$N83/100</f>
        <v>21225.307499999999</v>
      </c>
      <c r="AA83" s="40">
        <f>SUM(AA82:$AV82)*$N83/100</f>
        <v>20281.960500000001</v>
      </c>
      <c r="AB83" s="40">
        <f>SUM(AB82:$AV82)*$N83/100</f>
        <v>19338.613499999999</v>
      </c>
      <c r="AC83" s="40">
        <f>SUM(AC82:$AV82)*$N83/100</f>
        <v>18395.266499999998</v>
      </c>
      <c r="AD83" s="40">
        <f>SUM(AD82:$AV82)*$N83/100</f>
        <v>17451.9195</v>
      </c>
      <c r="AE83" s="40">
        <f>SUM(AE82:$AV82)*$N83/100</f>
        <v>16508.572499999998</v>
      </c>
      <c r="AF83" s="40">
        <f>SUM(AF82:$AV82)*$N83/100</f>
        <v>15565.2255</v>
      </c>
      <c r="AG83" s="40">
        <f>SUM(AG82:$AV82)*$N83/100</f>
        <v>14621.878499999999</v>
      </c>
      <c r="AH83" s="40">
        <f>SUM(AH82:$AV82)*$N83/100</f>
        <v>13678.531499999999</v>
      </c>
      <c r="AI83" s="40">
        <f>SUM(AI82:$AV82)*$N83/100</f>
        <v>12735.184499999999</v>
      </c>
      <c r="AJ83" s="40">
        <f>SUM(AJ82:$AV82)*$N83/100</f>
        <v>11791.8375</v>
      </c>
      <c r="AK83" s="40">
        <f>SUM(AK82:$AV82)*$N83/100</f>
        <v>10848.4905</v>
      </c>
      <c r="AL83" s="40">
        <f>SUM(AL82:$AV82)*$N83/100</f>
        <v>9905.1435000000001</v>
      </c>
      <c r="AM83" s="40">
        <f>SUM(AM82:$AV82)*$N83/100</f>
        <v>8961.7965000000004</v>
      </c>
      <c r="AN83" s="40">
        <f>SUM(AN82:$AV82)*$N83/100</f>
        <v>8018.4494999999997</v>
      </c>
      <c r="AO83" s="40">
        <f>SUM(AO82:$AV82)*$N83/100</f>
        <v>7075.1025</v>
      </c>
      <c r="AP83" s="40">
        <f>SUM(AP82:$AV82)*$N83/100</f>
        <v>6131.7554999999993</v>
      </c>
      <c r="AQ83" s="40">
        <f>SUM(AQ82:$AV82)*$N83/100</f>
        <v>5188.4084999999995</v>
      </c>
      <c r="AR83" s="40">
        <f>SUM(AR82:$AV82)*$N83/100</f>
        <v>4245.0614999999998</v>
      </c>
      <c r="AS83" s="40">
        <f>SUM(AS82:$AV82)*$N83/100</f>
        <v>3301.7145</v>
      </c>
      <c r="AT83" s="40">
        <f>SUM(AT82:$AV82)*$N83/100</f>
        <v>2358.3674999999998</v>
      </c>
      <c r="AU83" s="40">
        <f>SUM(AU82:$AV82)*$N83/100</f>
        <v>1415.0204999999999</v>
      </c>
      <c r="AV83" s="40">
        <f>SUM(AV82:$AV82)*$N83/100</f>
        <v>471.67349999999999</v>
      </c>
      <c r="AW83" s="40"/>
      <c r="AX83" s="40"/>
      <c r="AY83" s="43">
        <f t="shared" si="11"/>
        <v>383888.72399999987</v>
      </c>
      <c r="AZ83" s="7">
        <f t="shared" si="7"/>
        <v>0</v>
      </c>
      <c r="BA83" s="42">
        <f t="shared" si="8"/>
        <v>228289.97400000002</v>
      </c>
      <c r="BB83" s="43">
        <f t="shared" si="12"/>
        <v>383888.72399999999</v>
      </c>
      <c r="BD83" s="24" t="b">
        <f t="shared" si="9"/>
        <v>1</v>
      </c>
    </row>
    <row r="84" spans="2:57" s="24" customFormat="1" hidden="1" outlineLevel="1" x14ac:dyDescent="0.25">
      <c r="B84" s="25" t="s">
        <v>71</v>
      </c>
      <c r="C84" s="25">
        <v>40</v>
      </c>
      <c r="D84" s="25" t="s">
        <v>241</v>
      </c>
      <c r="E84" s="26" t="s">
        <v>242</v>
      </c>
      <c r="F84" s="25" t="s">
        <v>243</v>
      </c>
      <c r="G84" s="109" t="s">
        <v>244</v>
      </c>
      <c r="H84" s="109" t="s">
        <v>245</v>
      </c>
      <c r="I84" s="109" t="s">
        <v>29</v>
      </c>
      <c r="J84" s="110">
        <v>131926.07</v>
      </c>
      <c r="K84" s="27">
        <v>121795.07</v>
      </c>
      <c r="L84" s="27"/>
      <c r="M84" s="27"/>
      <c r="N84" s="28"/>
      <c r="O84" s="28"/>
      <c r="P84" s="28"/>
      <c r="Q84" s="28" t="s">
        <v>30</v>
      </c>
      <c r="R84" s="29">
        <v>3386</v>
      </c>
      <c r="S84" s="29">
        <v>3386</v>
      </c>
      <c r="T84" s="30">
        <f t="shared" si="10"/>
        <v>6772</v>
      </c>
      <c r="U84" s="30">
        <v>6772</v>
      </c>
      <c r="V84" s="30">
        <v>6772</v>
      </c>
      <c r="W84" s="30">
        <v>6772</v>
      </c>
      <c r="X84" s="30">
        <v>6772</v>
      </c>
      <c r="Y84" s="30">
        <v>6772</v>
      </c>
      <c r="Z84" s="30">
        <v>6772</v>
      </c>
      <c r="AA84" s="30">
        <v>6772</v>
      </c>
      <c r="AB84" s="30">
        <v>6772</v>
      </c>
      <c r="AC84" s="30">
        <v>6772</v>
      </c>
      <c r="AD84" s="30">
        <v>6772</v>
      </c>
      <c r="AE84" s="30">
        <v>6772</v>
      </c>
      <c r="AF84" s="30">
        <v>6772</v>
      </c>
      <c r="AG84" s="30">
        <v>6772</v>
      </c>
      <c r="AH84" s="30">
        <v>6772</v>
      </c>
      <c r="AI84" s="30">
        <v>6772</v>
      </c>
      <c r="AJ84" s="30">
        <v>6772</v>
      </c>
      <c r="AK84" s="30">
        <v>6772</v>
      </c>
      <c r="AL84" s="30">
        <v>3285.0699999999997</v>
      </c>
      <c r="AM84" s="30">
        <v>0</v>
      </c>
      <c r="AN84" s="30">
        <v>0</v>
      </c>
      <c r="AO84" s="30">
        <v>0</v>
      </c>
      <c r="AP84" s="30">
        <v>0</v>
      </c>
      <c r="AQ84" s="30">
        <v>0</v>
      </c>
      <c r="AR84" s="30">
        <v>0</v>
      </c>
      <c r="AS84" s="30">
        <v>0</v>
      </c>
      <c r="AT84" s="30">
        <v>0</v>
      </c>
      <c r="AU84" s="30">
        <v>0</v>
      </c>
      <c r="AV84" s="30">
        <v>0</v>
      </c>
      <c r="AW84" s="30"/>
      <c r="AX84" s="30"/>
      <c r="AY84" s="33">
        <f t="shared" si="11"/>
        <v>125181.07</v>
      </c>
      <c r="AZ84" s="7">
        <f t="shared" si="7"/>
        <v>0</v>
      </c>
      <c r="BA84" s="32">
        <f t="shared" si="8"/>
        <v>77777.070000000007</v>
      </c>
      <c r="BB84" s="33">
        <f t="shared" si="12"/>
        <v>125181.07</v>
      </c>
      <c r="BD84" s="24" t="b">
        <f t="shared" si="9"/>
        <v>1</v>
      </c>
      <c r="BE84" s="34">
        <f>BB84-K84-R84</f>
        <v>0</v>
      </c>
    </row>
    <row r="85" spans="2:57" hidden="1" outlineLevel="1" x14ac:dyDescent="0.25">
      <c r="B85" s="35" t="s">
        <v>71</v>
      </c>
      <c r="C85" s="35"/>
      <c r="D85" s="35"/>
      <c r="E85" s="36"/>
      <c r="F85" s="35"/>
      <c r="G85" s="35"/>
      <c r="H85" s="35"/>
      <c r="I85" s="35"/>
      <c r="J85" s="37"/>
      <c r="K85" s="37"/>
      <c r="L85" s="37" t="s">
        <v>246</v>
      </c>
      <c r="M85" s="37"/>
      <c r="N85" s="38">
        <f t="shared" si="13"/>
        <v>4.41</v>
      </c>
      <c r="O85" s="38">
        <v>4.41</v>
      </c>
      <c r="P85" s="38">
        <f>$P$4</f>
        <v>0</v>
      </c>
      <c r="Q85" s="38" t="s">
        <v>32</v>
      </c>
      <c r="R85" s="39">
        <v>1202.1199999999999</v>
      </c>
      <c r="S85" s="39">
        <v>1370.35</v>
      </c>
      <c r="T85" s="40">
        <f t="shared" si="10"/>
        <v>2572.4699999999998</v>
      </c>
      <c r="U85" s="40">
        <f>SUM(U84:$AV84)*$N85/100</f>
        <v>5221.8399870000003</v>
      </c>
      <c r="V85" s="40">
        <f>SUM(V84:$AV84)*$N85/100</f>
        <v>4923.1947870000004</v>
      </c>
      <c r="W85" s="40">
        <f>SUM(W84:$AV84)*$N85/100</f>
        <v>4624.5495870000004</v>
      </c>
      <c r="X85" s="40">
        <f>SUM(X84:$AV84)*$N85/100</f>
        <v>4325.9043870000005</v>
      </c>
      <c r="Y85" s="40">
        <f>SUM(Y84:$AV84)*$N85/100</f>
        <v>4027.2591870000006</v>
      </c>
      <c r="Z85" s="40">
        <f>SUM(Z84:$AV84)*$N85/100</f>
        <v>3728.6139870000002</v>
      </c>
      <c r="AA85" s="40">
        <f>SUM(AA84:$AV84)*$N85/100</f>
        <v>3429.9687870000007</v>
      </c>
      <c r="AB85" s="40">
        <f>SUM(AB84:$AV84)*$N85/100</f>
        <v>3131.3235870000003</v>
      </c>
      <c r="AC85" s="40">
        <f>SUM(AC84:$AV84)*$N85/100</f>
        <v>2832.6783870000004</v>
      </c>
      <c r="AD85" s="40">
        <f>SUM(AD84:$AV84)*$N85/100</f>
        <v>2534.033187</v>
      </c>
      <c r="AE85" s="40">
        <f>SUM(AE84:$AV84)*$N85/100</f>
        <v>2235.3879870000001</v>
      </c>
      <c r="AF85" s="40">
        <f>SUM(AF84:$AV84)*$N85/100</f>
        <v>1936.7427869999999</v>
      </c>
      <c r="AG85" s="40">
        <f>SUM(AG84:$AV84)*$N85/100</f>
        <v>1638.097587</v>
      </c>
      <c r="AH85" s="40">
        <f>SUM(AH84:$AV84)*$N85/100</f>
        <v>1339.4523870000003</v>
      </c>
      <c r="AI85" s="40">
        <f>SUM(AI84:$AV84)*$N85/100</f>
        <v>1040.8071869999999</v>
      </c>
      <c r="AJ85" s="40">
        <f>SUM(AJ84:$AV84)*$N85/100</f>
        <v>742.16198700000007</v>
      </c>
      <c r="AK85" s="40">
        <f>SUM(AK84:$AV84)*$N85/100</f>
        <v>443.51678699999997</v>
      </c>
      <c r="AL85" s="40">
        <f>SUM(AL84:$AV84)*$N85/100</f>
        <v>144.87158700000001</v>
      </c>
      <c r="AM85" s="40">
        <v>0</v>
      </c>
      <c r="AN85" s="40">
        <v>0</v>
      </c>
      <c r="AO85" s="40">
        <v>0</v>
      </c>
      <c r="AP85" s="40">
        <v>0</v>
      </c>
      <c r="AQ85" s="40">
        <v>0</v>
      </c>
      <c r="AR85" s="40">
        <v>0</v>
      </c>
      <c r="AS85" s="40">
        <v>0</v>
      </c>
      <c r="AT85" s="40">
        <v>0</v>
      </c>
      <c r="AU85" s="40">
        <v>0</v>
      </c>
      <c r="AV85" s="40">
        <v>0</v>
      </c>
      <c r="AW85" s="40"/>
      <c r="AX85" s="40"/>
      <c r="AY85" s="43">
        <f t="shared" si="11"/>
        <v>50872.874166000001</v>
      </c>
      <c r="AZ85" s="7">
        <f t="shared" si="7"/>
        <v>0</v>
      </c>
      <c r="BA85" s="42">
        <f t="shared" si="8"/>
        <v>21449.042244</v>
      </c>
      <c r="BB85" s="43">
        <f t="shared" si="12"/>
        <v>50872.874166000009</v>
      </c>
      <c r="BD85" s="24" t="b">
        <f t="shared" si="9"/>
        <v>1</v>
      </c>
    </row>
    <row r="86" spans="2:57" s="24" customFormat="1" hidden="1" outlineLevel="1" x14ac:dyDescent="0.25">
      <c r="B86" s="25" t="s">
        <v>71</v>
      </c>
      <c r="C86" s="25">
        <v>41</v>
      </c>
      <c r="D86" s="25" t="s">
        <v>385</v>
      </c>
      <c r="E86" s="26" t="s">
        <v>247</v>
      </c>
      <c r="F86" s="25" t="s">
        <v>248</v>
      </c>
      <c r="G86" s="109" t="s">
        <v>244</v>
      </c>
      <c r="H86" s="109" t="s">
        <v>245</v>
      </c>
      <c r="I86" s="109" t="s">
        <v>29</v>
      </c>
      <c r="J86" s="110">
        <v>145332</v>
      </c>
      <c r="K86" s="27">
        <v>134208</v>
      </c>
      <c r="L86" s="27"/>
      <c r="M86" s="27"/>
      <c r="N86" s="28"/>
      <c r="O86" s="28"/>
      <c r="P86" s="28"/>
      <c r="Q86" s="28" t="s">
        <v>30</v>
      </c>
      <c r="R86" s="29">
        <v>3728</v>
      </c>
      <c r="S86" s="29">
        <v>3728</v>
      </c>
      <c r="T86" s="30">
        <f t="shared" si="10"/>
        <v>7456</v>
      </c>
      <c r="U86" s="30">
        <v>7456</v>
      </c>
      <c r="V86" s="30">
        <v>7456</v>
      </c>
      <c r="W86" s="30">
        <v>7456</v>
      </c>
      <c r="X86" s="30">
        <v>7456</v>
      </c>
      <c r="Y86" s="30">
        <v>7456</v>
      </c>
      <c r="Z86" s="30">
        <v>7456</v>
      </c>
      <c r="AA86" s="30">
        <v>7456</v>
      </c>
      <c r="AB86" s="30">
        <v>7456</v>
      </c>
      <c r="AC86" s="30">
        <v>7456</v>
      </c>
      <c r="AD86" s="30">
        <v>7456</v>
      </c>
      <c r="AE86" s="30">
        <v>7456</v>
      </c>
      <c r="AF86" s="30">
        <v>7456</v>
      </c>
      <c r="AG86" s="30">
        <v>7456</v>
      </c>
      <c r="AH86" s="30">
        <v>7456</v>
      </c>
      <c r="AI86" s="30">
        <v>7456</v>
      </c>
      <c r="AJ86" s="30">
        <v>7456</v>
      </c>
      <c r="AK86" s="30">
        <v>7456</v>
      </c>
      <c r="AL86" s="30">
        <v>3728</v>
      </c>
      <c r="AM86" s="30">
        <v>0</v>
      </c>
      <c r="AN86" s="30">
        <v>0</v>
      </c>
      <c r="AO86" s="30">
        <v>0</v>
      </c>
      <c r="AP86" s="30">
        <v>0</v>
      </c>
      <c r="AQ86" s="30">
        <v>0</v>
      </c>
      <c r="AR86" s="30">
        <v>0</v>
      </c>
      <c r="AS86" s="30">
        <v>0</v>
      </c>
      <c r="AT86" s="30">
        <v>0</v>
      </c>
      <c r="AU86" s="30">
        <v>0</v>
      </c>
      <c r="AV86" s="30">
        <v>0</v>
      </c>
      <c r="AW86" s="30"/>
      <c r="AX86" s="30"/>
      <c r="AY86" s="33">
        <f t="shared" si="11"/>
        <v>137936</v>
      </c>
      <c r="AZ86" s="7">
        <f t="shared" si="7"/>
        <v>0</v>
      </c>
      <c r="BA86" s="32">
        <f t="shared" si="8"/>
        <v>85744</v>
      </c>
      <c r="BB86" s="33">
        <f t="shared" si="12"/>
        <v>137936</v>
      </c>
      <c r="BD86" s="24" t="b">
        <f t="shared" si="9"/>
        <v>1</v>
      </c>
      <c r="BE86" s="34">
        <f>BB86-K86-R86</f>
        <v>0</v>
      </c>
    </row>
    <row r="87" spans="2:57" hidden="1" outlineLevel="1" x14ac:dyDescent="0.25">
      <c r="B87" s="35" t="s">
        <v>71</v>
      </c>
      <c r="C87" s="35"/>
      <c r="D87" s="46" t="s">
        <v>386</v>
      </c>
      <c r="E87" s="36"/>
      <c r="F87" s="35"/>
      <c r="G87" s="35"/>
      <c r="H87" s="35"/>
      <c r="I87" s="35"/>
      <c r="J87" s="37"/>
      <c r="K87" s="37"/>
      <c r="L87" s="37" t="s">
        <v>246</v>
      </c>
      <c r="M87" s="37"/>
      <c r="N87" s="38">
        <f t="shared" si="13"/>
        <v>4.41</v>
      </c>
      <c r="O87" s="38">
        <v>4.41</v>
      </c>
      <c r="P87" s="38">
        <f>$P$4</f>
        <v>0</v>
      </c>
      <c r="Q87" s="38" t="s">
        <v>32</v>
      </c>
      <c r="R87" s="39">
        <v>1324.6100000000001</v>
      </c>
      <c r="S87" s="39">
        <v>1510.01</v>
      </c>
      <c r="T87" s="40">
        <f t="shared" si="10"/>
        <v>2834.62</v>
      </c>
      <c r="U87" s="40">
        <f>SUM(U86:$AV86)*$N87/100</f>
        <v>5754.1680000000006</v>
      </c>
      <c r="V87" s="40">
        <f>SUM(V86:$AV86)*$N87/100</f>
        <v>5425.3584000000001</v>
      </c>
      <c r="W87" s="40">
        <f>SUM(W86:$AV86)*$N87/100</f>
        <v>5096.5488000000005</v>
      </c>
      <c r="X87" s="40">
        <f>SUM(X86:$AV86)*$N87/100</f>
        <v>4767.7392</v>
      </c>
      <c r="Y87" s="40">
        <f>SUM(Y86:$AV86)*$N87/100</f>
        <v>4438.9296000000004</v>
      </c>
      <c r="Z87" s="40">
        <f>SUM(Z86:$AV86)*$N87/100</f>
        <v>4110.12</v>
      </c>
      <c r="AA87" s="40">
        <f>SUM(AA86:$AV86)*$N87/100</f>
        <v>3781.3104000000003</v>
      </c>
      <c r="AB87" s="40">
        <f>SUM(AB86:$AV86)*$N87/100</f>
        <v>3452.5008000000003</v>
      </c>
      <c r="AC87" s="40">
        <f>SUM(AC86:$AV86)*$N87/100</f>
        <v>3123.6911999999998</v>
      </c>
      <c r="AD87" s="40">
        <f>SUM(AD86:$AV86)*$N87/100</f>
        <v>2794.8816000000002</v>
      </c>
      <c r="AE87" s="40">
        <f>SUM(AE86:$AV86)*$N87/100</f>
        <v>2466.0720000000001</v>
      </c>
      <c r="AF87" s="40">
        <f>SUM(AF86:$AV86)*$N87/100</f>
        <v>2137.2624000000001</v>
      </c>
      <c r="AG87" s="40">
        <f>SUM(AG86:$AV86)*$N87/100</f>
        <v>1808.4528</v>
      </c>
      <c r="AH87" s="40">
        <f>SUM(AH86:$AV86)*$N87/100</f>
        <v>1479.6432</v>
      </c>
      <c r="AI87" s="40">
        <f>SUM(AI86:$AV86)*$N87/100</f>
        <v>1150.8335999999999</v>
      </c>
      <c r="AJ87" s="40">
        <f>SUM(AJ86:$AV86)*$N87/100</f>
        <v>822.02400000000011</v>
      </c>
      <c r="AK87" s="40">
        <f>SUM(AK86:$AV86)*$N87/100</f>
        <v>493.21440000000001</v>
      </c>
      <c r="AL87" s="40">
        <f>SUM(AL86:$AV86)*$N87/100</f>
        <v>164.40479999999999</v>
      </c>
      <c r="AM87" s="40">
        <v>0</v>
      </c>
      <c r="AN87" s="40">
        <v>0</v>
      </c>
      <c r="AO87" s="40">
        <v>0</v>
      </c>
      <c r="AP87" s="40">
        <v>0</v>
      </c>
      <c r="AQ87" s="40">
        <v>0</v>
      </c>
      <c r="AR87" s="40">
        <v>0</v>
      </c>
      <c r="AS87" s="40">
        <v>0</v>
      </c>
      <c r="AT87" s="40">
        <v>0</v>
      </c>
      <c r="AU87" s="40">
        <v>0</v>
      </c>
      <c r="AV87" s="40">
        <v>0</v>
      </c>
      <c r="AW87" s="40"/>
      <c r="AX87" s="40"/>
      <c r="AY87" s="43">
        <f t="shared" si="11"/>
        <v>56101.775199999989</v>
      </c>
      <c r="AZ87" s="7">
        <f t="shared" si="7"/>
        <v>0</v>
      </c>
      <c r="BA87" s="42">
        <f t="shared" si="8"/>
        <v>23674.291200000003</v>
      </c>
      <c r="BB87" s="43">
        <f t="shared" si="12"/>
        <v>56101.775200000004</v>
      </c>
      <c r="BD87" s="24" t="b">
        <f t="shared" si="9"/>
        <v>1</v>
      </c>
    </row>
    <row r="88" spans="2:57" s="24" customFormat="1" hidden="1" outlineLevel="1" x14ac:dyDescent="0.25">
      <c r="B88" s="25" t="s">
        <v>23</v>
      </c>
      <c r="C88" s="25">
        <v>42</v>
      </c>
      <c r="D88" s="25" t="s">
        <v>249</v>
      </c>
      <c r="E88" s="26" t="s">
        <v>250</v>
      </c>
      <c r="F88" s="25" t="s">
        <v>251</v>
      </c>
      <c r="G88" s="109" t="s">
        <v>252</v>
      </c>
      <c r="H88" s="109" t="s">
        <v>253</v>
      </c>
      <c r="I88" s="109" t="s">
        <v>29</v>
      </c>
      <c r="J88" s="110">
        <v>141294</v>
      </c>
      <c r="K88" s="27">
        <v>96681</v>
      </c>
      <c r="L88" s="27"/>
      <c r="M88" s="27"/>
      <c r="N88" s="28"/>
      <c r="O88" s="28"/>
      <c r="P88" s="28"/>
      <c r="Q88" s="28" t="s">
        <v>30</v>
      </c>
      <c r="R88" s="29">
        <v>14874</v>
      </c>
      <c r="S88" s="29">
        <v>14874</v>
      </c>
      <c r="T88" s="30">
        <f t="shared" si="10"/>
        <v>29748</v>
      </c>
      <c r="U88" s="30">
        <v>29748</v>
      </c>
      <c r="V88" s="30">
        <v>29748</v>
      </c>
      <c r="W88" s="30">
        <v>22311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v>0</v>
      </c>
      <c r="AG88" s="30">
        <v>0</v>
      </c>
      <c r="AH88" s="30">
        <v>0</v>
      </c>
      <c r="AI88" s="30">
        <v>0</v>
      </c>
      <c r="AJ88" s="30">
        <v>0</v>
      </c>
      <c r="AK88" s="30">
        <v>0</v>
      </c>
      <c r="AL88" s="30">
        <v>0</v>
      </c>
      <c r="AM88" s="30">
        <v>0</v>
      </c>
      <c r="AN88" s="30">
        <v>0</v>
      </c>
      <c r="AO88" s="30">
        <v>0</v>
      </c>
      <c r="AP88" s="30">
        <v>0</v>
      </c>
      <c r="AQ88" s="30">
        <v>0</v>
      </c>
      <c r="AR88" s="30">
        <v>0</v>
      </c>
      <c r="AS88" s="30">
        <v>0</v>
      </c>
      <c r="AT88" s="30">
        <v>0</v>
      </c>
      <c r="AU88" s="30">
        <v>0</v>
      </c>
      <c r="AV88" s="30">
        <v>0</v>
      </c>
      <c r="AW88" s="30"/>
      <c r="AX88" s="30"/>
      <c r="AY88" s="33">
        <f t="shared" si="11"/>
        <v>111555</v>
      </c>
      <c r="AZ88" s="7">
        <f t="shared" si="7"/>
        <v>0</v>
      </c>
      <c r="BA88" s="32">
        <f t="shared" si="8"/>
        <v>0</v>
      </c>
      <c r="BB88" s="33">
        <f t="shared" si="12"/>
        <v>111555</v>
      </c>
      <c r="BD88" s="24" t="b">
        <f t="shared" si="9"/>
        <v>1</v>
      </c>
      <c r="BE88" s="34">
        <f>BB88-K88-R88</f>
        <v>0</v>
      </c>
    </row>
    <row r="89" spans="2:57" hidden="1" outlineLevel="1" x14ac:dyDescent="0.25">
      <c r="B89" s="35" t="s">
        <v>23</v>
      </c>
      <c r="C89" s="35"/>
      <c r="D89" s="35"/>
      <c r="E89" s="36"/>
      <c r="F89" s="35"/>
      <c r="G89" s="35"/>
      <c r="H89" s="35"/>
      <c r="I89" s="35"/>
      <c r="J89" s="37"/>
      <c r="K89" s="37"/>
      <c r="L89" s="37">
        <v>0</v>
      </c>
      <c r="M89" s="37" t="s">
        <v>201</v>
      </c>
      <c r="N89" s="38">
        <f t="shared" si="13"/>
        <v>0.25</v>
      </c>
      <c r="O89" s="38">
        <v>0.25</v>
      </c>
      <c r="P89" s="38">
        <f>$P$4</f>
        <v>0</v>
      </c>
      <c r="Q89" s="38" t="s">
        <v>32</v>
      </c>
      <c r="R89" s="39">
        <v>209.75</v>
      </c>
      <c r="S89" s="39">
        <v>61.2</v>
      </c>
      <c r="T89" s="40">
        <f t="shared" si="10"/>
        <v>270.95</v>
      </c>
      <c r="U89" s="40">
        <f>SUM(U88:$AV88)*$N89/100</f>
        <v>204.51750000000001</v>
      </c>
      <c r="V89" s="40">
        <f>SUM(V88:$AV88)*$N89/100</f>
        <v>130.14750000000001</v>
      </c>
      <c r="W89" s="40">
        <f>SUM(W88:$AV88)*$N89/100</f>
        <v>55.777500000000003</v>
      </c>
      <c r="X89" s="40">
        <v>0</v>
      </c>
      <c r="Y89" s="40">
        <v>0</v>
      </c>
      <c r="Z89" s="40">
        <v>0</v>
      </c>
      <c r="AA89" s="40">
        <v>0</v>
      </c>
      <c r="AB89" s="40">
        <v>0</v>
      </c>
      <c r="AC89" s="40">
        <v>0</v>
      </c>
      <c r="AD89" s="40">
        <v>0</v>
      </c>
      <c r="AE89" s="40">
        <v>0</v>
      </c>
      <c r="AF89" s="40">
        <v>0</v>
      </c>
      <c r="AG89" s="40">
        <v>0</v>
      </c>
      <c r="AH89" s="40">
        <v>0</v>
      </c>
      <c r="AI89" s="40">
        <v>0</v>
      </c>
      <c r="AJ89" s="40">
        <v>0</v>
      </c>
      <c r="AK89" s="40">
        <v>0</v>
      </c>
      <c r="AL89" s="40">
        <v>0</v>
      </c>
      <c r="AM89" s="40">
        <v>0</v>
      </c>
      <c r="AN89" s="40">
        <v>0</v>
      </c>
      <c r="AO89" s="40">
        <v>0</v>
      </c>
      <c r="AP89" s="40">
        <v>0</v>
      </c>
      <c r="AQ89" s="40">
        <v>0</v>
      </c>
      <c r="AR89" s="40">
        <v>0</v>
      </c>
      <c r="AS89" s="40">
        <v>0</v>
      </c>
      <c r="AT89" s="40">
        <v>0</v>
      </c>
      <c r="AU89" s="40">
        <v>0</v>
      </c>
      <c r="AV89" s="40">
        <v>0</v>
      </c>
      <c r="AW89" s="40"/>
      <c r="AX89" s="40"/>
      <c r="AY89" s="43">
        <f t="shared" si="11"/>
        <v>661.39250000000004</v>
      </c>
      <c r="AZ89" s="7">
        <f t="shared" si="7"/>
        <v>0</v>
      </c>
      <c r="BA89" s="42">
        <f t="shared" si="8"/>
        <v>0</v>
      </c>
      <c r="BB89" s="43">
        <f t="shared" si="12"/>
        <v>661.39250000000004</v>
      </c>
      <c r="BD89" s="24" t="b">
        <f t="shared" si="9"/>
        <v>1</v>
      </c>
    </row>
    <row r="90" spans="2:57" s="24" customFormat="1" hidden="1" outlineLevel="1" x14ac:dyDescent="0.25">
      <c r="B90" s="25" t="s">
        <v>23</v>
      </c>
      <c r="C90" s="25">
        <v>43</v>
      </c>
      <c r="D90" s="25" t="s">
        <v>387</v>
      </c>
      <c r="E90" s="26" t="s">
        <v>254</v>
      </c>
      <c r="F90" s="25" t="s">
        <v>255</v>
      </c>
      <c r="G90" s="109" t="s">
        <v>256</v>
      </c>
      <c r="H90" s="109" t="s">
        <v>257</v>
      </c>
      <c r="I90" s="109" t="s">
        <v>29</v>
      </c>
      <c r="J90" s="110">
        <v>186392</v>
      </c>
      <c r="K90" s="27">
        <v>164720</v>
      </c>
      <c r="L90" s="27"/>
      <c r="M90" s="27"/>
      <c r="N90" s="28"/>
      <c r="O90" s="28">
        <v>3.4460000000000002</v>
      </c>
      <c r="P90" s="28"/>
      <c r="Q90" s="28" t="s">
        <v>30</v>
      </c>
      <c r="R90" s="29">
        <v>8680</v>
      </c>
      <c r="S90" s="29">
        <v>8680</v>
      </c>
      <c r="T90" s="30">
        <f t="shared" si="10"/>
        <v>17360</v>
      </c>
      <c r="U90" s="30">
        <v>17360</v>
      </c>
      <c r="V90" s="30">
        <v>15080</v>
      </c>
      <c r="W90" s="30">
        <v>8240</v>
      </c>
      <c r="X90" s="30">
        <v>8240</v>
      </c>
      <c r="Y90" s="30">
        <v>8240</v>
      </c>
      <c r="Z90" s="30">
        <v>8240</v>
      </c>
      <c r="AA90" s="30">
        <v>8240</v>
      </c>
      <c r="AB90" s="30">
        <v>8240</v>
      </c>
      <c r="AC90" s="30">
        <v>8240</v>
      </c>
      <c r="AD90" s="30">
        <v>8240</v>
      </c>
      <c r="AE90" s="30">
        <v>8240</v>
      </c>
      <c r="AF90" s="30">
        <v>8240</v>
      </c>
      <c r="AG90" s="30">
        <v>8240</v>
      </c>
      <c r="AH90" s="30">
        <v>8240</v>
      </c>
      <c r="AI90" s="30">
        <v>8240</v>
      </c>
      <c r="AJ90" s="30">
        <v>8240</v>
      </c>
      <c r="AK90" s="30">
        <v>8240</v>
      </c>
      <c r="AL90" s="30">
        <v>0</v>
      </c>
      <c r="AM90" s="30">
        <v>0</v>
      </c>
      <c r="AN90" s="30">
        <v>0</v>
      </c>
      <c r="AO90" s="30">
        <v>0</v>
      </c>
      <c r="AP90" s="30">
        <v>0</v>
      </c>
      <c r="AQ90" s="30">
        <v>0</v>
      </c>
      <c r="AR90" s="30">
        <v>0</v>
      </c>
      <c r="AS90" s="30">
        <v>0</v>
      </c>
      <c r="AT90" s="30">
        <v>0</v>
      </c>
      <c r="AU90" s="30">
        <v>0</v>
      </c>
      <c r="AV90" s="30">
        <v>0</v>
      </c>
      <c r="AW90" s="30"/>
      <c r="AX90" s="30"/>
      <c r="AY90" s="31">
        <f t="shared" si="11"/>
        <v>173400</v>
      </c>
      <c r="AZ90" s="7">
        <f t="shared" si="7"/>
        <v>0</v>
      </c>
      <c r="BA90" s="32">
        <f t="shared" si="8"/>
        <v>90640</v>
      </c>
      <c r="BB90" s="33">
        <f t="shared" si="12"/>
        <v>173400</v>
      </c>
      <c r="BD90" s="24" t="b">
        <f t="shared" si="9"/>
        <v>1</v>
      </c>
      <c r="BE90" s="34">
        <f>BB90-K90-R90</f>
        <v>0</v>
      </c>
    </row>
    <row r="91" spans="2:57" hidden="1" outlineLevel="1" x14ac:dyDescent="0.25">
      <c r="B91" s="35" t="s">
        <v>23</v>
      </c>
      <c r="C91" s="35"/>
      <c r="D91" s="46" t="s">
        <v>388</v>
      </c>
      <c r="E91" s="36"/>
      <c r="F91" s="35"/>
      <c r="G91" s="35"/>
      <c r="H91" s="35"/>
      <c r="I91" s="35"/>
      <c r="J91" s="37"/>
      <c r="K91" s="37"/>
      <c r="L91" s="37" t="s">
        <v>258</v>
      </c>
      <c r="M91" s="37"/>
      <c r="N91" s="38">
        <f t="shared" si="13"/>
        <v>4.5999999999999996</v>
      </c>
      <c r="O91" s="45">
        <v>4.5999999999999996</v>
      </c>
      <c r="P91" s="38">
        <f>$P$4</f>
        <v>0</v>
      </c>
      <c r="Q91" s="38" t="s">
        <v>32</v>
      </c>
      <c r="R91" s="39">
        <v>3538.87</v>
      </c>
      <c r="S91" s="39">
        <v>1446.03</v>
      </c>
      <c r="T91" s="40">
        <f t="shared" si="10"/>
        <v>4984.8999999999996</v>
      </c>
      <c r="U91" s="40">
        <f>SUM(U90:$AV90)*$N91/100</f>
        <v>7177.84</v>
      </c>
      <c r="V91" s="40">
        <f>SUM(V90:$AV90)*$N91/100</f>
        <v>6379.28</v>
      </c>
      <c r="W91" s="40">
        <f>SUM(W90:$AV90)*$N91/100</f>
        <v>5685.6</v>
      </c>
      <c r="X91" s="40">
        <f>SUM(X90:$AV90)*$N91/100</f>
        <v>5306.56</v>
      </c>
      <c r="Y91" s="40">
        <f>SUM(Y90:$AV90)*$N91/100</f>
        <v>4927.5199999999995</v>
      </c>
      <c r="Z91" s="40">
        <f>SUM(Z90:$AV90)*$N91/100</f>
        <v>4548.4799999999996</v>
      </c>
      <c r="AA91" s="40">
        <f>SUM(AA90:$AV90)*$N91/100</f>
        <v>4169.4399999999996</v>
      </c>
      <c r="AB91" s="40">
        <f>SUM(AB90:$AV90)*$N91/100</f>
        <v>3790.3999999999996</v>
      </c>
      <c r="AC91" s="40">
        <f>SUM(AC90:$AV90)*$N91/100</f>
        <v>3411.36</v>
      </c>
      <c r="AD91" s="40">
        <f>SUM(AD90:$AV90)*$N91/100</f>
        <v>3032.32</v>
      </c>
      <c r="AE91" s="40">
        <f>SUM(AE90:$AV90)*$N91/100</f>
        <v>2653.28</v>
      </c>
      <c r="AF91" s="40">
        <f>SUM(AF90:$AV90)*$N91/100</f>
        <v>2274.2399999999998</v>
      </c>
      <c r="AG91" s="40">
        <f>SUM(AG90:$AV90)*$N91/100</f>
        <v>1895.1999999999998</v>
      </c>
      <c r="AH91" s="40">
        <f>SUM(AH90:$AV90)*$N91/100</f>
        <v>1516.16</v>
      </c>
      <c r="AI91" s="40">
        <f>SUM(AI90:$AV90)*$N91/100</f>
        <v>1137.1199999999999</v>
      </c>
      <c r="AJ91" s="40">
        <f>SUM(AJ90:$AV90)*$N91/100</f>
        <v>758.08</v>
      </c>
      <c r="AK91" s="40">
        <f>SUM(AK90:$AV90)*$N91/100</f>
        <v>379.04</v>
      </c>
      <c r="AL91" s="40">
        <v>0</v>
      </c>
      <c r="AM91" s="40">
        <v>0</v>
      </c>
      <c r="AN91" s="40">
        <v>0</v>
      </c>
      <c r="AO91" s="40">
        <v>0</v>
      </c>
      <c r="AP91" s="40">
        <v>0</v>
      </c>
      <c r="AQ91" s="40">
        <v>0</v>
      </c>
      <c r="AR91" s="40">
        <v>0</v>
      </c>
      <c r="AS91" s="40">
        <v>0</v>
      </c>
      <c r="AT91" s="40">
        <v>0</v>
      </c>
      <c r="AU91" s="40">
        <v>0</v>
      </c>
      <c r="AV91" s="40">
        <v>0</v>
      </c>
      <c r="AW91" s="40"/>
      <c r="AX91" s="40"/>
      <c r="AY91" s="41">
        <f t="shared" si="11"/>
        <v>64026.820000000014</v>
      </c>
      <c r="AZ91" s="7">
        <f t="shared" si="7"/>
        <v>0</v>
      </c>
      <c r="BA91" s="42">
        <f t="shared" si="8"/>
        <v>25016.640000000003</v>
      </c>
      <c r="BB91" s="43">
        <f t="shared" si="12"/>
        <v>64026.820000000007</v>
      </c>
      <c r="BD91" s="24" t="b">
        <f t="shared" si="9"/>
        <v>1</v>
      </c>
    </row>
    <row r="92" spans="2:57" s="24" customFormat="1" hidden="1" outlineLevel="1" x14ac:dyDescent="0.25">
      <c r="B92" s="25" t="s">
        <v>23</v>
      </c>
      <c r="C92" s="25">
        <v>44</v>
      </c>
      <c r="D92" s="25" t="s">
        <v>259</v>
      </c>
      <c r="E92" s="26" t="s">
        <v>260</v>
      </c>
      <c r="F92" s="25" t="s">
        <v>261</v>
      </c>
      <c r="G92" s="109" t="s">
        <v>256</v>
      </c>
      <c r="H92" s="109" t="s">
        <v>262</v>
      </c>
      <c r="I92" s="109" t="s">
        <v>29</v>
      </c>
      <c r="J92" s="110">
        <v>697002</v>
      </c>
      <c r="K92" s="27">
        <v>623662</v>
      </c>
      <c r="L92" s="27"/>
      <c r="M92" s="27"/>
      <c r="N92" s="28"/>
      <c r="O92" s="28">
        <v>3.302</v>
      </c>
      <c r="P92" s="28"/>
      <c r="Q92" s="28" t="s">
        <v>30</v>
      </c>
      <c r="R92" s="29">
        <v>36686</v>
      </c>
      <c r="S92" s="29">
        <v>36686</v>
      </c>
      <c r="T92" s="30">
        <f t="shared" si="10"/>
        <v>73372</v>
      </c>
      <c r="U92" s="30">
        <v>73372</v>
      </c>
      <c r="V92" s="30">
        <v>73372</v>
      </c>
      <c r="W92" s="30">
        <v>73372</v>
      </c>
      <c r="X92" s="30">
        <v>73372</v>
      </c>
      <c r="Y92" s="30">
        <v>73372</v>
      </c>
      <c r="Z92" s="30">
        <v>73372</v>
      </c>
      <c r="AA92" s="30">
        <v>73372</v>
      </c>
      <c r="AB92" s="30">
        <v>73372</v>
      </c>
      <c r="AC92" s="30">
        <v>0</v>
      </c>
      <c r="AD92" s="30">
        <v>0</v>
      </c>
      <c r="AE92" s="30">
        <v>0</v>
      </c>
      <c r="AF92" s="30">
        <v>0</v>
      </c>
      <c r="AG92" s="30">
        <v>0</v>
      </c>
      <c r="AH92" s="30">
        <v>0</v>
      </c>
      <c r="AI92" s="30">
        <v>0</v>
      </c>
      <c r="AJ92" s="30">
        <v>0</v>
      </c>
      <c r="AK92" s="30">
        <v>0</v>
      </c>
      <c r="AL92" s="30">
        <v>0</v>
      </c>
      <c r="AM92" s="30">
        <v>0</v>
      </c>
      <c r="AN92" s="30">
        <v>0</v>
      </c>
      <c r="AO92" s="30">
        <v>0</v>
      </c>
      <c r="AP92" s="30">
        <v>0</v>
      </c>
      <c r="AQ92" s="30">
        <v>0</v>
      </c>
      <c r="AR92" s="30">
        <v>0</v>
      </c>
      <c r="AS92" s="30">
        <v>0</v>
      </c>
      <c r="AT92" s="30">
        <v>0</v>
      </c>
      <c r="AU92" s="30">
        <v>0</v>
      </c>
      <c r="AV92" s="30">
        <v>0</v>
      </c>
      <c r="AW92" s="30"/>
      <c r="AX92" s="30"/>
      <c r="AY92" s="31">
        <f t="shared" si="11"/>
        <v>660348</v>
      </c>
      <c r="AZ92" s="7">
        <f t="shared" si="7"/>
        <v>0</v>
      </c>
      <c r="BA92" s="32">
        <f t="shared" si="8"/>
        <v>146744</v>
      </c>
      <c r="BB92" s="33">
        <f t="shared" si="12"/>
        <v>660348</v>
      </c>
      <c r="BD92" s="24" t="b">
        <f t="shared" si="9"/>
        <v>1</v>
      </c>
      <c r="BE92" s="34">
        <f>BB92-K92-R92</f>
        <v>0</v>
      </c>
    </row>
    <row r="93" spans="2:57" hidden="1" outlineLevel="1" x14ac:dyDescent="0.25">
      <c r="B93" s="35" t="s">
        <v>23</v>
      </c>
      <c r="C93" s="35"/>
      <c r="D93" s="35"/>
      <c r="E93" s="36"/>
      <c r="F93" s="35"/>
      <c r="G93" s="35"/>
      <c r="H93" s="35"/>
      <c r="I93" s="35"/>
      <c r="J93" s="37"/>
      <c r="K93" s="37"/>
      <c r="L93" s="37" t="s">
        <v>258</v>
      </c>
      <c r="M93" s="37"/>
      <c r="N93" s="38">
        <f t="shared" si="13"/>
        <v>4.4000000000000004</v>
      </c>
      <c r="O93" s="45">
        <v>4.4000000000000004</v>
      </c>
      <c r="P93" s="38">
        <f>$P$4</f>
        <v>0</v>
      </c>
      <c r="Q93" s="38" t="s">
        <v>32</v>
      </c>
      <c r="R93" s="39">
        <v>12683.64</v>
      </c>
      <c r="S93" s="39">
        <v>5244.23</v>
      </c>
      <c r="T93" s="40">
        <f t="shared" si="10"/>
        <v>17927.87</v>
      </c>
      <c r="U93" s="40">
        <f>SUM(U92:$AV92)*$N93/100</f>
        <v>25826.944000000003</v>
      </c>
      <c r="V93" s="40">
        <f>SUM(V92:$AV92)*$N93/100</f>
        <v>22598.576000000001</v>
      </c>
      <c r="W93" s="40">
        <f>SUM(W92:$AV92)*$N93/100</f>
        <v>19370.207999999999</v>
      </c>
      <c r="X93" s="40">
        <f>SUM(X92:$AV92)*$N93/100</f>
        <v>16141.840000000002</v>
      </c>
      <c r="Y93" s="40">
        <f>SUM(Y92:$AV92)*$N93/100</f>
        <v>12913.472000000002</v>
      </c>
      <c r="Z93" s="40">
        <f>SUM(Z92:$AV92)*$N93/100</f>
        <v>9685.1039999999994</v>
      </c>
      <c r="AA93" s="40">
        <f>SUM(AA92:$AV92)*$N93/100</f>
        <v>6456.7360000000008</v>
      </c>
      <c r="AB93" s="40">
        <f>SUM(AB92:$AV92)*$N93/100</f>
        <v>3228.3680000000004</v>
      </c>
      <c r="AC93" s="40">
        <v>0</v>
      </c>
      <c r="AD93" s="40">
        <v>0</v>
      </c>
      <c r="AE93" s="40">
        <v>0</v>
      </c>
      <c r="AF93" s="40">
        <v>0</v>
      </c>
      <c r="AG93" s="40">
        <v>0</v>
      </c>
      <c r="AH93" s="40">
        <v>0</v>
      </c>
      <c r="AI93" s="40">
        <v>0</v>
      </c>
      <c r="AJ93" s="40">
        <v>0</v>
      </c>
      <c r="AK93" s="40">
        <v>0</v>
      </c>
      <c r="AL93" s="40">
        <v>0</v>
      </c>
      <c r="AM93" s="40">
        <v>0</v>
      </c>
      <c r="AN93" s="40">
        <v>0</v>
      </c>
      <c r="AO93" s="40">
        <v>0</v>
      </c>
      <c r="AP93" s="40">
        <v>0</v>
      </c>
      <c r="AQ93" s="40">
        <v>0</v>
      </c>
      <c r="AR93" s="40">
        <v>0</v>
      </c>
      <c r="AS93" s="40">
        <v>0</v>
      </c>
      <c r="AT93" s="40">
        <v>0</v>
      </c>
      <c r="AU93" s="40">
        <v>0</v>
      </c>
      <c r="AV93" s="40">
        <v>0</v>
      </c>
      <c r="AW93" s="40"/>
      <c r="AX93" s="40"/>
      <c r="AY93" s="41">
        <f t="shared" si="11"/>
        <v>134149.11799999999</v>
      </c>
      <c r="AZ93" s="7">
        <f t="shared" si="7"/>
        <v>0</v>
      </c>
      <c r="BA93" s="42">
        <f t="shared" si="8"/>
        <v>9685.1040000000012</v>
      </c>
      <c r="BB93" s="43">
        <f t="shared" si="12"/>
        <v>134149.11799999999</v>
      </c>
      <c r="BD93" s="24" t="b">
        <f t="shared" si="9"/>
        <v>1</v>
      </c>
    </row>
    <row r="94" spans="2:57" s="24" customFormat="1" hidden="1" outlineLevel="1" x14ac:dyDescent="0.25">
      <c r="B94" s="25" t="s">
        <v>23</v>
      </c>
      <c r="C94" s="25">
        <v>45</v>
      </c>
      <c r="D94" s="25" t="s">
        <v>263</v>
      </c>
      <c r="E94" s="26" t="s">
        <v>264</v>
      </c>
      <c r="F94" s="25" t="s">
        <v>265</v>
      </c>
      <c r="G94" s="109" t="s">
        <v>256</v>
      </c>
      <c r="H94" s="109" t="s">
        <v>262</v>
      </c>
      <c r="I94" s="109" t="s">
        <v>29</v>
      </c>
      <c r="J94" s="110">
        <v>559121.98</v>
      </c>
      <c r="K94" s="27">
        <v>471865.86</v>
      </c>
      <c r="L94" s="27"/>
      <c r="M94" s="27"/>
      <c r="N94" s="28"/>
      <c r="O94" s="28">
        <v>3.302</v>
      </c>
      <c r="P94" s="28"/>
      <c r="Q94" s="28" t="s">
        <v>30</v>
      </c>
      <c r="R94" s="29">
        <v>29058</v>
      </c>
      <c r="S94" s="29">
        <v>29058</v>
      </c>
      <c r="T94" s="30">
        <f t="shared" si="10"/>
        <v>58116</v>
      </c>
      <c r="U94" s="30">
        <v>58116</v>
      </c>
      <c r="V94" s="30">
        <v>58116</v>
      </c>
      <c r="W94" s="30">
        <v>58116</v>
      </c>
      <c r="X94" s="30">
        <v>58116</v>
      </c>
      <c r="Y94" s="30">
        <v>58116</v>
      </c>
      <c r="Z94" s="30">
        <v>58116</v>
      </c>
      <c r="AA94" s="30">
        <v>58116</v>
      </c>
      <c r="AB94" s="30">
        <v>35995.86</v>
      </c>
      <c r="AC94" s="30">
        <v>0</v>
      </c>
      <c r="AD94" s="30">
        <v>0</v>
      </c>
      <c r="AE94" s="30">
        <v>0</v>
      </c>
      <c r="AF94" s="30">
        <v>0</v>
      </c>
      <c r="AG94" s="30">
        <v>0</v>
      </c>
      <c r="AH94" s="30">
        <v>0</v>
      </c>
      <c r="AI94" s="30">
        <v>0</v>
      </c>
      <c r="AJ94" s="30">
        <v>0</v>
      </c>
      <c r="AK94" s="30">
        <v>0</v>
      </c>
      <c r="AL94" s="30">
        <v>0</v>
      </c>
      <c r="AM94" s="30">
        <v>0</v>
      </c>
      <c r="AN94" s="30">
        <v>0</v>
      </c>
      <c r="AO94" s="30">
        <v>0</v>
      </c>
      <c r="AP94" s="30">
        <v>0</v>
      </c>
      <c r="AQ94" s="30">
        <v>0</v>
      </c>
      <c r="AR94" s="30">
        <v>0</v>
      </c>
      <c r="AS94" s="30">
        <v>0</v>
      </c>
      <c r="AT94" s="30">
        <v>0</v>
      </c>
      <c r="AU94" s="30">
        <v>0</v>
      </c>
      <c r="AV94" s="30">
        <v>0</v>
      </c>
      <c r="AW94" s="30"/>
      <c r="AX94" s="30"/>
      <c r="AY94" s="33">
        <f t="shared" si="11"/>
        <v>500923.86</v>
      </c>
      <c r="AZ94" s="7">
        <f t="shared" si="7"/>
        <v>0</v>
      </c>
      <c r="BA94" s="32">
        <f t="shared" si="8"/>
        <v>94111.86</v>
      </c>
      <c r="BB94" s="33">
        <f t="shared" si="12"/>
        <v>500923.86</v>
      </c>
      <c r="BD94" s="24" t="b">
        <f t="shared" si="9"/>
        <v>1</v>
      </c>
      <c r="BE94" s="34">
        <f>BB94-K94-R94</f>
        <v>0</v>
      </c>
    </row>
    <row r="95" spans="2:57" hidden="1" outlineLevel="1" x14ac:dyDescent="0.25">
      <c r="B95" s="35" t="s">
        <v>23</v>
      </c>
      <c r="C95" s="35"/>
      <c r="D95" s="35"/>
      <c r="E95" s="36"/>
      <c r="F95" s="35"/>
      <c r="G95" s="35"/>
      <c r="H95" s="35"/>
      <c r="I95" s="35"/>
      <c r="J95" s="37"/>
      <c r="K95" s="37"/>
      <c r="L95" s="37" t="s">
        <v>258</v>
      </c>
      <c r="M95" s="37"/>
      <c r="N95" s="38">
        <f t="shared" si="13"/>
        <v>4.4000000000000004</v>
      </c>
      <c r="O95" s="45">
        <v>4.4000000000000004</v>
      </c>
      <c r="P95" s="38">
        <f>$P$4</f>
        <v>0</v>
      </c>
      <c r="Q95" s="38" t="s">
        <v>32</v>
      </c>
      <c r="R95" s="39">
        <v>9717.24</v>
      </c>
      <c r="S95" s="39">
        <v>3967.16</v>
      </c>
      <c r="T95" s="40">
        <f t="shared" si="10"/>
        <v>13684.4</v>
      </c>
      <c r="U95" s="40">
        <f>SUM(U94:$AV94)*$N95/100</f>
        <v>19483.545839999999</v>
      </c>
      <c r="V95" s="40">
        <f>SUM(V94:$AV94)*$N95/100</f>
        <v>16926.44184</v>
      </c>
      <c r="W95" s="40">
        <f>SUM(W94:$AV94)*$N95/100</f>
        <v>14369.33784</v>
      </c>
      <c r="X95" s="40">
        <f>SUM(X94:$AV94)*$N95/100</f>
        <v>11812.233840000001</v>
      </c>
      <c r="Y95" s="40">
        <f>SUM(Y94:$AV94)*$N95/100</f>
        <v>9255.1298400000014</v>
      </c>
      <c r="Z95" s="40">
        <f>SUM(Z94:$AV94)*$N95/100</f>
        <v>6698.0258400000002</v>
      </c>
      <c r="AA95" s="40">
        <f>SUM(AA94:$AV94)*$N95/100</f>
        <v>4140.92184</v>
      </c>
      <c r="AB95" s="40">
        <f>SUM(AB94:$AV94)*$N95/100</f>
        <v>1583.8178400000002</v>
      </c>
      <c r="AC95" s="40">
        <v>0</v>
      </c>
      <c r="AD95" s="40">
        <v>0</v>
      </c>
      <c r="AE95" s="40">
        <v>0</v>
      </c>
      <c r="AF95" s="40">
        <v>0</v>
      </c>
      <c r="AG95" s="40">
        <v>0</v>
      </c>
      <c r="AH95" s="40">
        <v>0</v>
      </c>
      <c r="AI95" s="40">
        <v>0</v>
      </c>
      <c r="AJ95" s="40">
        <v>0</v>
      </c>
      <c r="AK95" s="40">
        <v>0</v>
      </c>
      <c r="AL95" s="40">
        <v>0</v>
      </c>
      <c r="AM95" s="40">
        <v>0</v>
      </c>
      <c r="AN95" s="40">
        <v>0</v>
      </c>
      <c r="AO95" s="40">
        <v>0</v>
      </c>
      <c r="AP95" s="40">
        <v>0</v>
      </c>
      <c r="AQ95" s="40">
        <v>0</v>
      </c>
      <c r="AR95" s="40">
        <v>0</v>
      </c>
      <c r="AS95" s="40">
        <v>0</v>
      </c>
      <c r="AT95" s="40">
        <v>0</v>
      </c>
      <c r="AU95" s="40">
        <v>0</v>
      </c>
      <c r="AV95" s="40">
        <v>0</v>
      </c>
      <c r="AW95" s="40"/>
      <c r="AX95" s="40"/>
      <c r="AY95" s="43">
        <f t="shared" si="11"/>
        <v>97953.854720000018</v>
      </c>
      <c r="AZ95" s="7">
        <f t="shared" si="7"/>
        <v>0</v>
      </c>
      <c r="BA95" s="42">
        <f t="shared" si="8"/>
        <v>5724.7396800000006</v>
      </c>
      <c r="BB95" s="43">
        <f t="shared" si="12"/>
        <v>97953.854720000018</v>
      </c>
      <c r="BD95" s="24" t="b">
        <f t="shared" si="9"/>
        <v>1</v>
      </c>
    </row>
    <row r="96" spans="2:57" s="24" customFormat="1" hidden="1" outlineLevel="1" x14ac:dyDescent="0.25">
      <c r="B96" s="25" t="s">
        <v>71</v>
      </c>
      <c r="C96" s="25">
        <v>46</v>
      </c>
      <c r="D96" s="25" t="s">
        <v>389</v>
      </c>
      <c r="E96" s="26" t="s">
        <v>266</v>
      </c>
      <c r="F96" s="25" t="s">
        <v>267</v>
      </c>
      <c r="G96" s="109" t="s">
        <v>268</v>
      </c>
      <c r="H96" s="109" t="s">
        <v>269</v>
      </c>
      <c r="I96" s="109" t="s">
        <v>29</v>
      </c>
      <c r="J96" s="110">
        <v>247902</v>
      </c>
      <c r="K96" s="27">
        <v>216916</v>
      </c>
      <c r="L96" s="27"/>
      <c r="M96" s="27"/>
      <c r="N96" s="28"/>
      <c r="O96" s="28">
        <v>3.6269999999999998</v>
      </c>
      <c r="P96" s="28"/>
      <c r="Q96" s="28" t="s">
        <v>30</v>
      </c>
      <c r="R96" s="29">
        <v>30988</v>
      </c>
      <c r="S96" s="29">
        <v>30988</v>
      </c>
      <c r="T96" s="30">
        <f t="shared" si="10"/>
        <v>61976</v>
      </c>
      <c r="U96" s="30">
        <v>61976</v>
      </c>
      <c r="V96" s="30">
        <v>61976</v>
      </c>
      <c r="W96" s="30">
        <v>61976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  <c r="AF96" s="30">
        <v>0</v>
      </c>
      <c r="AG96" s="30">
        <v>0</v>
      </c>
      <c r="AH96" s="30">
        <v>0</v>
      </c>
      <c r="AI96" s="30">
        <v>0</v>
      </c>
      <c r="AJ96" s="30">
        <v>0</v>
      </c>
      <c r="AK96" s="30">
        <v>0</v>
      </c>
      <c r="AL96" s="30">
        <v>0</v>
      </c>
      <c r="AM96" s="30">
        <v>0</v>
      </c>
      <c r="AN96" s="30">
        <v>0</v>
      </c>
      <c r="AO96" s="30">
        <v>0</v>
      </c>
      <c r="AP96" s="30">
        <v>0</v>
      </c>
      <c r="AQ96" s="30">
        <v>0</v>
      </c>
      <c r="AR96" s="30">
        <v>0</v>
      </c>
      <c r="AS96" s="30">
        <v>0</v>
      </c>
      <c r="AT96" s="30">
        <v>0</v>
      </c>
      <c r="AU96" s="30">
        <v>0</v>
      </c>
      <c r="AV96" s="30">
        <v>0</v>
      </c>
      <c r="AW96" s="30"/>
      <c r="AX96" s="30"/>
      <c r="AY96" s="33">
        <f t="shared" si="11"/>
        <v>247904</v>
      </c>
      <c r="AZ96" s="7">
        <f t="shared" si="7"/>
        <v>0</v>
      </c>
      <c r="BA96" s="32">
        <f t="shared" si="8"/>
        <v>0</v>
      </c>
      <c r="BB96" s="33">
        <f t="shared" si="12"/>
        <v>247904</v>
      </c>
      <c r="BD96" s="24" t="b">
        <f t="shared" si="9"/>
        <v>1</v>
      </c>
      <c r="BE96" s="34">
        <f>BB96-K96-R96</f>
        <v>0</v>
      </c>
    </row>
    <row r="97" spans="2:57" hidden="1" outlineLevel="1" x14ac:dyDescent="0.25">
      <c r="B97" s="35" t="s">
        <v>71</v>
      </c>
      <c r="C97" s="35"/>
      <c r="D97" s="46" t="s">
        <v>390</v>
      </c>
      <c r="E97" s="36"/>
      <c r="F97" s="35"/>
      <c r="G97" s="35"/>
      <c r="H97" s="35"/>
      <c r="I97" s="35"/>
      <c r="J97" s="37"/>
      <c r="K97" s="37"/>
      <c r="L97" s="37" t="s">
        <v>270</v>
      </c>
      <c r="M97" s="37"/>
      <c r="N97" s="38">
        <f t="shared" si="13"/>
        <v>4.0999999999999996</v>
      </c>
      <c r="O97" s="45">
        <v>4.0999999999999996</v>
      </c>
      <c r="P97" s="38">
        <f>$P$4</f>
        <v>0</v>
      </c>
      <c r="Q97" s="38" t="s">
        <v>32</v>
      </c>
      <c r="R97" s="39">
        <v>4671.8600000000006</v>
      </c>
      <c r="S97" s="39">
        <v>1993.43</v>
      </c>
      <c r="T97" s="40">
        <f t="shared" si="10"/>
        <v>6665.2900000000009</v>
      </c>
      <c r="U97" s="40">
        <f>SUM(U96:$AV96)*$N97/100</f>
        <v>7623.0479999999989</v>
      </c>
      <c r="V97" s="40">
        <v>5336.22</v>
      </c>
      <c r="W97" s="40">
        <v>2449.1499999999996</v>
      </c>
      <c r="X97" s="40">
        <v>160.5</v>
      </c>
      <c r="Y97" s="40">
        <v>0</v>
      </c>
      <c r="Z97" s="40">
        <v>0</v>
      </c>
      <c r="AA97" s="40">
        <v>0</v>
      </c>
      <c r="AB97" s="40">
        <v>0</v>
      </c>
      <c r="AC97" s="40">
        <v>0</v>
      </c>
      <c r="AD97" s="40">
        <v>0</v>
      </c>
      <c r="AE97" s="40">
        <v>0</v>
      </c>
      <c r="AF97" s="40">
        <v>0</v>
      </c>
      <c r="AG97" s="40">
        <v>0</v>
      </c>
      <c r="AH97" s="40">
        <v>0</v>
      </c>
      <c r="AI97" s="40">
        <v>0</v>
      </c>
      <c r="AJ97" s="40">
        <v>0</v>
      </c>
      <c r="AK97" s="40">
        <v>0</v>
      </c>
      <c r="AL97" s="40">
        <v>0</v>
      </c>
      <c r="AM97" s="40">
        <v>0</v>
      </c>
      <c r="AN97" s="40">
        <v>0</v>
      </c>
      <c r="AO97" s="40">
        <v>0</v>
      </c>
      <c r="AP97" s="40">
        <v>0</v>
      </c>
      <c r="AQ97" s="40">
        <v>0</v>
      </c>
      <c r="AR97" s="40">
        <v>0</v>
      </c>
      <c r="AS97" s="40">
        <v>0</v>
      </c>
      <c r="AT97" s="40">
        <v>0</v>
      </c>
      <c r="AU97" s="40">
        <v>0</v>
      </c>
      <c r="AV97" s="40">
        <v>0</v>
      </c>
      <c r="AW97" s="40"/>
      <c r="AX97" s="40"/>
      <c r="AY97" s="43">
        <f t="shared" si="11"/>
        <v>22234.207999999999</v>
      </c>
      <c r="AZ97" s="7">
        <f t="shared" si="7"/>
        <v>0</v>
      </c>
      <c r="BA97" s="42">
        <f t="shared" si="8"/>
        <v>0</v>
      </c>
      <c r="BB97" s="43">
        <f t="shared" si="12"/>
        <v>22234.207999999999</v>
      </c>
      <c r="BD97" s="24" t="b">
        <f t="shared" si="9"/>
        <v>1</v>
      </c>
    </row>
    <row r="98" spans="2:57" s="24" customFormat="1" hidden="1" outlineLevel="1" x14ac:dyDescent="0.25">
      <c r="B98" s="25" t="s">
        <v>71</v>
      </c>
      <c r="C98" s="25">
        <v>47</v>
      </c>
      <c r="D98" s="25" t="s">
        <v>391</v>
      </c>
      <c r="E98" s="26" t="s">
        <v>271</v>
      </c>
      <c r="F98" s="25" t="s">
        <v>272</v>
      </c>
      <c r="G98" s="109" t="s">
        <v>273</v>
      </c>
      <c r="H98" s="109" t="s">
        <v>274</v>
      </c>
      <c r="I98" s="109" t="s">
        <v>29</v>
      </c>
      <c r="J98" s="110">
        <v>178121</v>
      </c>
      <c r="K98" s="27">
        <v>99533.52</v>
      </c>
      <c r="L98" s="27"/>
      <c r="M98" s="27"/>
      <c r="N98" s="28"/>
      <c r="O98" s="28"/>
      <c r="P98" s="28"/>
      <c r="Q98" s="28" t="s">
        <v>30</v>
      </c>
      <c r="R98" s="29">
        <f>6250+72338</f>
        <v>78588</v>
      </c>
      <c r="S98" s="29">
        <v>6250</v>
      </c>
      <c r="T98" s="30">
        <f t="shared" si="10"/>
        <v>84838</v>
      </c>
      <c r="U98" s="30">
        <v>12500</v>
      </c>
      <c r="V98" s="30">
        <v>12500</v>
      </c>
      <c r="W98" s="30">
        <v>12500</v>
      </c>
      <c r="X98" s="30">
        <v>12500</v>
      </c>
      <c r="Y98" s="30">
        <v>12500</v>
      </c>
      <c r="Z98" s="30">
        <v>12500</v>
      </c>
      <c r="AA98" s="30">
        <v>12500</v>
      </c>
      <c r="AB98" s="30">
        <v>5783.52</v>
      </c>
      <c r="AC98" s="30">
        <v>0</v>
      </c>
      <c r="AD98" s="30">
        <v>0</v>
      </c>
      <c r="AE98" s="30">
        <v>0</v>
      </c>
      <c r="AF98" s="30">
        <v>0</v>
      </c>
      <c r="AG98" s="30">
        <v>0</v>
      </c>
      <c r="AH98" s="30">
        <v>0</v>
      </c>
      <c r="AI98" s="30">
        <v>0</v>
      </c>
      <c r="AJ98" s="30">
        <v>0</v>
      </c>
      <c r="AK98" s="30">
        <v>0</v>
      </c>
      <c r="AL98" s="30">
        <v>0</v>
      </c>
      <c r="AM98" s="30">
        <v>0</v>
      </c>
      <c r="AN98" s="30">
        <v>0</v>
      </c>
      <c r="AO98" s="30">
        <v>0</v>
      </c>
      <c r="AP98" s="30">
        <v>0</v>
      </c>
      <c r="AQ98" s="30">
        <v>0</v>
      </c>
      <c r="AR98" s="30">
        <v>0</v>
      </c>
      <c r="AS98" s="30">
        <v>0</v>
      </c>
      <c r="AT98" s="30">
        <v>0</v>
      </c>
      <c r="AU98" s="30">
        <v>0</v>
      </c>
      <c r="AV98" s="30">
        <v>0</v>
      </c>
      <c r="AW98" s="30"/>
      <c r="AX98" s="30"/>
      <c r="AY98" s="33">
        <f t="shared" si="11"/>
        <v>178121.52</v>
      </c>
      <c r="AZ98" s="7">
        <f t="shared" si="7"/>
        <v>0</v>
      </c>
      <c r="BA98" s="32">
        <f t="shared" si="8"/>
        <v>18283.52</v>
      </c>
      <c r="BB98" s="33">
        <f t="shared" si="12"/>
        <v>178121.52</v>
      </c>
      <c r="BD98" s="24" t="b">
        <f t="shared" si="9"/>
        <v>1</v>
      </c>
      <c r="BE98" s="34">
        <f>BB98-K98-R98</f>
        <v>0</v>
      </c>
    </row>
    <row r="99" spans="2:57" hidden="1" outlineLevel="1" x14ac:dyDescent="0.25">
      <c r="B99" s="35" t="s">
        <v>71</v>
      </c>
      <c r="C99" s="35"/>
      <c r="D99" s="46" t="s">
        <v>392</v>
      </c>
      <c r="E99" s="36"/>
      <c r="F99" s="35"/>
      <c r="G99" s="35"/>
      <c r="H99" s="35"/>
      <c r="I99" s="35"/>
      <c r="J99" s="37"/>
      <c r="K99" s="37"/>
      <c r="L99" s="37" t="s">
        <v>275</v>
      </c>
      <c r="M99" s="37"/>
      <c r="N99" s="38">
        <f t="shared" si="13"/>
        <v>3.9020000000000001</v>
      </c>
      <c r="O99" s="38">
        <v>3.9020000000000001</v>
      </c>
      <c r="P99" s="38">
        <f>$P$4</f>
        <v>0</v>
      </c>
      <c r="Q99" s="38" t="s">
        <v>32</v>
      </c>
      <c r="R99" s="39">
        <v>1807.31</v>
      </c>
      <c r="S99" s="39">
        <v>988.8</v>
      </c>
      <c r="T99" s="40">
        <f t="shared" si="10"/>
        <v>2796.1099999999997</v>
      </c>
      <c r="U99" s="40">
        <f>SUM(U98:$AV98)*$N99/100</f>
        <v>3639.9229504000004</v>
      </c>
      <c r="V99" s="40">
        <f>SUM(V98:$AV98)*$N99/100</f>
        <v>3152.1729504000004</v>
      </c>
      <c r="W99" s="40">
        <f>SUM(W98:$AV98)*$N99/100</f>
        <v>2664.4229504</v>
      </c>
      <c r="X99" s="40">
        <f>SUM(X98:$AV98)*$N99/100</f>
        <v>2176.6729504000004</v>
      </c>
      <c r="Y99" s="40">
        <f>SUM(Y98:$AV98)*$N99/100</f>
        <v>1688.9229504000002</v>
      </c>
      <c r="Z99" s="40">
        <f>SUM(Z98:$AV98)*$N99/100</f>
        <v>1201.1729504000002</v>
      </c>
      <c r="AA99" s="40">
        <f>SUM(AA98:$AV98)*$N99/100</f>
        <v>713.42295039999999</v>
      </c>
      <c r="AB99" s="40">
        <f>SUM(AB98:$AV98)*$N99/100</f>
        <v>225.67295040000002</v>
      </c>
      <c r="AC99" s="40">
        <v>0</v>
      </c>
      <c r="AD99" s="40">
        <v>0</v>
      </c>
      <c r="AE99" s="40">
        <v>0</v>
      </c>
      <c r="AF99" s="40">
        <v>0</v>
      </c>
      <c r="AG99" s="40">
        <v>0</v>
      </c>
      <c r="AH99" s="40">
        <v>0</v>
      </c>
      <c r="AI99" s="40">
        <v>0</v>
      </c>
      <c r="AJ99" s="40">
        <v>0</v>
      </c>
      <c r="AK99" s="40">
        <v>0</v>
      </c>
      <c r="AL99" s="40">
        <v>0</v>
      </c>
      <c r="AM99" s="40">
        <v>0</v>
      </c>
      <c r="AN99" s="40">
        <v>0</v>
      </c>
      <c r="AO99" s="40">
        <v>0</v>
      </c>
      <c r="AP99" s="40">
        <v>0</v>
      </c>
      <c r="AQ99" s="40">
        <v>0</v>
      </c>
      <c r="AR99" s="40">
        <v>0</v>
      </c>
      <c r="AS99" s="40">
        <v>0</v>
      </c>
      <c r="AT99" s="40">
        <v>0</v>
      </c>
      <c r="AU99" s="40">
        <v>0</v>
      </c>
      <c r="AV99" s="40">
        <v>0</v>
      </c>
      <c r="AW99" s="40"/>
      <c r="AX99" s="40"/>
      <c r="AY99" s="43">
        <f t="shared" si="11"/>
        <v>18258.493603199997</v>
      </c>
      <c r="AZ99" s="7">
        <f t="shared" si="7"/>
        <v>0</v>
      </c>
      <c r="BA99" s="42">
        <f t="shared" si="8"/>
        <v>939.09590079999998</v>
      </c>
      <c r="BB99" s="43">
        <f t="shared" si="12"/>
        <v>18258.493603199997</v>
      </c>
      <c r="BD99" s="24" t="b">
        <f t="shared" si="9"/>
        <v>1</v>
      </c>
    </row>
    <row r="100" spans="2:57" s="24" customFormat="1" hidden="1" outlineLevel="1" x14ac:dyDescent="0.25">
      <c r="B100" s="25" t="s">
        <v>71</v>
      </c>
      <c r="C100" s="25">
        <v>48</v>
      </c>
      <c r="D100" s="25" t="s">
        <v>393</v>
      </c>
      <c r="E100" s="26" t="s">
        <v>276</v>
      </c>
      <c r="F100" s="25" t="s">
        <v>277</v>
      </c>
      <c r="G100" s="109" t="s">
        <v>273</v>
      </c>
      <c r="H100" s="109" t="s">
        <v>278</v>
      </c>
      <c r="I100" s="109" t="s">
        <v>29</v>
      </c>
      <c r="J100" s="110">
        <v>48155</v>
      </c>
      <c r="K100" s="27">
        <v>1701.58</v>
      </c>
      <c r="L100" s="27"/>
      <c r="M100" s="27"/>
      <c r="N100" s="28"/>
      <c r="O100" s="28"/>
      <c r="P100" s="28"/>
      <c r="Q100" s="28" t="s">
        <v>30</v>
      </c>
      <c r="R100" s="29">
        <v>3568</v>
      </c>
      <c r="S100" s="29">
        <v>1701.58</v>
      </c>
      <c r="T100" s="30">
        <f t="shared" si="10"/>
        <v>5269.58</v>
      </c>
      <c r="U100" s="30">
        <v>0</v>
      </c>
      <c r="V100" s="30">
        <v>0</v>
      </c>
      <c r="W100" s="30">
        <v>0</v>
      </c>
      <c r="X100" s="30">
        <v>0</v>
      </c>
      <c r="Y100" s="30">
        <v>0</v>
      </c>
      <c r="Z100" s="30">
        <v>0</v>
      </c>
      <c r="AA100" s="30">
        <v>0</v>
      </c>
      <c r="AB100" s="30">
        <v>0</v>
      </c>
      <c r="AC100" s="30">
        <v>0</v>
      </c>
      <c r="AD100" s="30">
        <v>0</v>
      </c>
      <c r="AE100" s="30">
        <v>0</v>
      </c>
      <c r="AF100" s="30">
        <v>0</v>
      </c>
      <c r="AG100" s="30">
        <v>0</v>
      </c>
      <c r="AH100" s="30">
        <v>0</v>
      </c>
      <c r="AI100" s="30">
        <v>0</v>
      </c>
      <c r="AJ100" s="30">
        <v>0</v>
      </c>
      <c r="AK100" s="30">
        <v>0</v>
      </c>
      <c r="AL100" s="30">
        <v>0</v>
      </c>
      <c r="AM100" s="30">
        <v>0</v>
      </c>
      <c r="AN100" s="30">
        <v>0</v>
      </c>
      <c r="AO100" s="30">
        <v>0</v>
      </c>
      <c r="AP100" s="30">
        <v>0</v>
      </c>
      <c r="AQ100" s="30">
        <v>0</v>
      </c>
      <c r="AR100" s="30">
        <v>0</v>
      </c>
      <c r="AS100" s="30">
        <v>0</v>
      </c>
      <c r="AT100" s="30">
        <v>0</v>
      </c>
      <c r="AU100" s="30">
        <v>0</v>
      </c>
      <c r="AV100" s="30">
        <v>0</v>
      </c>
      <c r="AW100" s="30"/>
      <c r="AX100" s="30"/>
      <c r="AY100" s="33">
        <f t="shared" si="11"/>
        <v>5269.58</v>
      </c>
      <c r="AZ100" s="7">
        <f t="shared" si="7"/>
        <v>0</v>
      </c>
      <c r="BA100" s="32">
        <f t="shared" si="8"/>
        <v>0</v>
      </c>
      <c r="BB100" s="33">
        <f t="shared" si="12"/>
        <v>5269.58</v>
      </c>
      <c r="BD100" s="24" t="b">
        <f t="shared" si="9"/>
        <v>1</v>
      </c>
      <c r="BE100" s="34">
        <f>BB100-K100-R100</f>
        <v>0</v>
      </c>
    </row>
    <row r="101" spans="2:57" hidden="1" outlineLevel="1" x14ac:dyDescent="0.25">
      <c r="B101" s="35" t="s">
        <v>71</v>
      </c>
      <c r="C101" s="35"/>
      <c r="D101" s="46" t="s">
        <v>394</v>
      </c>
      <c r="E101" s="36"/>
      <c r="F101" s="35"/>
      <c r="G101" s="35"/>
      <c r="H101" s="35"/>
      <c r="I101" s="35"/>
      <c r="J101" s="37"/>
      <c r="K101" s="37"/>
      <c r="L101" s="37" t="s">
        <v>275</v>
      </c>
      <c r="M101" s="37"/>
      <c r="N101" s="38">
        <f t="shared" si="13"/>
        <v>3.7269999999999999</v>
      </c>
      <c r="O101" s="38">
        <v>3.7269999999999999</v>
      </c>
      <c r="P101" s="38">
        <f>$P$4</f>
        <v>0</v>
      </c>
      <c r="Q101" s="38" t="s">
        <v>32</v>
      </c>
      <c r="R101" s="39">
        <v>90.08</v>
      </c>
      <c r="S101" s="39">
        <v>14.27</v>
      </c>
      <c r="T101" s="40">
        <f t="shared" si="10"/>
        <v>104.35</v>
      </c>
      <c r="U101" s="40">
        <v>0</v>
      </c>
      <c r="V101" s="40">
        <v>0</v>
      </c>
      <c r="W101" s="40">
        <v>0</v>
      </c>
      <c r="X101" s="40">
        <v>0</v>
      </c>
      <c r="Y101" s="40">
        <v>0</v>
      </c>
      <c r="Z101" s="40">
        <v>0</v>
      </c>
      <c r="AA101" s="40">
        <v>0</v>
      </c>
      <c r="AB101" s="40">
        <v>0</v>
      </c>
      <c r="AC101" s="40">
        <v>0</v>
      </c>
      <c r="AD101" s="40">
        <v>0</v>
      </c>
      <c r="AE101" s="40">
        <v>0</v>
      </c>
      <c r="AF101" s="40">
        <v>0</v>
      </c>
      <c r="AG101" s="40">
        <v>0</v>
      </c>
      <c r="AH101" s="40">
        <v>0</v>
      </c>
      <c r="AI101" s="40">
        <v>0</v>
      </c>
      <c r="AJ101" s="40">
        <v>0</v>
      </c>
      <c r="AK101" s="40">
        <v>0</v>
      </c>
      <c r="AL101" s="40">
        <v>0</v>
      </c>
      <c r="AM101" s="40">
        <v>0</v>
      </c>
      <c r="AN101" s="40">
        <v>0</v>
      </c>
      <c r="AO101" s="40">
        <v>0</v>
      </c>
      <c r="AP101" s="40">
        <v>0</v>
      </c>
      <c r="AQ101" s="40">
        <v>0</v>
      </c>
      <c r="AR101" s="40">
        <v>0</v>
      </c>
      <c r="AS101" s="40">
        <v>0</v>
      </c>
      <c r="AT101" s="40">
        <v>0</v>
      </c>
      <c r="AU101" s="40">
        <v>0</v>
      </c>
      <c r="AV101" s="40">
        <v>0</v>
      </c>
      <c r="AW101" s="40"/>
      <c r="AX101" s="40"/>
      <c r="AY101" s="43">
        <f t="shared" si="11"/>
        <v>104.35</v>
      </c>
      <c r="AZ101" s="7">
        <f t="shared" si="7"/>
        <v>0</v>
      </c>
      <c r="BA101" s="42">
        <f t="shared" si="8"/>
        <v>0</v>
      </c>
      <c r="BB101" s="43">
        <f t="shared" si="12"/>
        <v>104.35</v>
      </c>
      <c r="BD101" s="24" t="b">
        <f t="shared" si="9"/>
        <v>1</v>
      </c>
    </row>
    <row r="102" spans="2:57" s="24" customFormat="1" hidden="1" outlineLevel="1" x14ac:dyDescent="0.25">
      <c r="B102" s="25" t="s">
        <v>23</v>
      </c>
      <c r="C102" s="25">
        <v>49</v>
      </c>
      <c r="D102" s="25" t="s">
        <v>426</v>
      </c>
      <c r="E102" s="26" t="s">
        <v>279</v>
      </c>
      <c r="F102" s="25" t="s">
        <v>280</v>
      </c>
      <c r="G102" s="109" t="s">
        <v>281</v>
      </c>
      <c r="H102" s="109" t="s">
        <v>282</v>
      </c>
      <c r="I102" s="109" t="s">
        <v>29</v>
      </c>
      <c r="J102" s="110">
        <v>1230506</v>
      </c>
      <c r="K102" s="27">
        <v>873506.23</v>
      </c>
      <c r="L102" s="27"/>
      <c r="M102" s="27"/>
      <c r="N102" s="28"/>
      <c r="O102" s="28"/>
      <c r="P102" s="28"/>
      <c r="Q102" s="28" t="s">
        <v>30</v>
      </c>
      <c r="R102" s="29">
        <v>21578</v>
      </c>
      <c r="S102" s="29">
        <v>43176</v>
      </c>
      <c r="T102" s="30">
        <f t="shared" si="10"/>
        <v>64754</v>
      </c>
      <c r="U102" s="30">
        <v>86352</v>
      </c>
      <c r="V102" s="30">
        <v>86352</v>
      </c>
      <c r="W102" s="30">
        <v>86352</v>
      </c>
      <c r="X102" s="30">
        <v>86352</v>
      </c>
      <c r="Y102" s="30">
        <v>86352</v>
      </c>
      <c r="Z102" s="30">
        <v>86352</v>
      </c>
      <c r="AA102" s="30">
        <v>86352</v>
      </c>
      <c r="AB102" s="30">
        <v>86352</v>
      </c>
      <c r="AC102" s="30">
        <v>86352</v>
      </c>
      <c r="AD102" s="30">
        <v>53162.229999999996</v>
      </c>
      <c r="AE102" s="30">
        <v>0</v>
      </c>
      <c r="AF102" s="30">
        <v>0</v>
      </c>
      <c r="AG102" s="30">
        <v>0</v>
      </c>
      <c r="AH102" s="30">
        <v>0</v>
      </c>
      <c r="AI102" s="30">
        <v>0</v>
      </c>
      <c r="AJ102" s="30">
        <v>0</v>
      </c>
      <c r="AK102" s="30">
        <v>0</v>
      </c>
      <c r="AL102" s="30">
        <v>0</v>
      </c>
      <c r="AM102" s="30">
        <v>0</v>
      </c>
      <c r="AN102" s="30">
        <v>0</v>
      </c>
      <c r="AO102" s="30">
        <v>0</v>
      </c>
      <c r="AP102" s="30">
        <v>0</v>
      </c>
      <c r="AQ102" s="30">
        <v>0</v>
      </c>
      <c r="AR102" s="30">
        <v>0</v>
      </c>
      <c r="AS102" s="30">
        <v>0</v>
      </c>
      <c r="AT102" s="30">
        <v>0</v>
      </c>
      <c r="AU102" s="30">
        <v>0</v>
      </c>
      <c r="AV102" s="30">
        <v>0</v>
      </c>
      <c r="AW102" s="30"/>
      <c r="AX102" s="30"/>
      <c r="AY102" s="33">
        <f t="shared" si="11"/>
        <v>895084.23</v>
      </c>
      <c r="AZ102" s="7">
        <f t="shared" si="7"/>
        <v>0</v>
      </c>
      <c r="BA102" s="32">
        <f t="shared" si="8"/>
        <v>312218.23</v>
      </c>
      <c r="BB102" s="33">
        <f t="shared" si="12"/>
        <v>895084.23</v>
      </c>
      <c r="BD102" s="24" t="b">
        <f t="shared" si="9"/>
        <v>1</v>
      </c>
      <c r="BE102" s="34">
        <f>BB102-K102-R102</f>
        <v>0</v>
      </c>
    </row>
    <row r="103" spans="2:57" hidden="1" outlineLevel="1" x14ac:dyDescent="0.25">
      <c r="B103" s="35" t="s">
        <v>23</v>
      </c>
      <c r="C103" s="35"/>
      <c r="D103" s="46" t="s">
        <v>395</v>
      </c>
      <c r="E103" s="36"/>
      <c r="F103" s="35"/>
      <c r="G103" s="35"/>
      <c r="H103" s="35"/>
      <c r="I103" s="35"/>
      <c r="J103" s="37"/>
      <c r="K103" s="37"/>
      <c r="L103" s="37" t="s">
        <v>283</v>
      </c>
      <c r="M103" s="37"/>
      <c r="N103" s="38">
        <f t="shared" si="13"/>
        <v>5.0529999999999999</v>
      </c>
      <c r="O103" s="38">
        <v>5.0529999999999999</v>
      </c>
      <c r="P103" s="38">
        <f>$P$4</f>
        <v>0</v>
      </c>
      <c r="Q103" s="38" t="s">
        <v>32</v>
      </c>
      <c r="R103" s="39">
        <v>11211.34</v>
      </c>
      <c r="S103" s="39">
        <v>11246.45</v>
      </c>
      <c r="T103" s="40">
        <f t="shared" si="10"/>
        <v>22457.79</v>
      </c>
      <c r="U103" s="40">
        <f>SUM(U102:$AV102)*$N103/100</f>
        <v>41956.586521899997</v>
      </c>
      <c r="V103" s="40">
        <f>SUM(V102:$AV102)*$N103/100</f>
        <v>37593.219961900002</v>
      </c>
      <c r="W103" s="40">
        <f>SUM(W102:$AV102)*$N103/100</f>
        <v>33229.8534019</v>
      </c>
      <c r="X103" s="40">
        <f>SUM(X102:$AV102)*$N103/100</f>
        <v>28866.486841899998</v>
      </c>
      <c r="Y103" s="40">
        <f>SUM(Y102:$AV102)*$N103/100</f>
        <v>24503.120281899999</v>
      </c>
      <c r="Z103" s="40">
        <f>SUM(Z102:$AV102)*$N103/100</f>
        <v>20139.753721899997</v>
      </c>
      <c r="AA103" s="40">
        <f>SUM(AA102:$AV102)*$N103/100</f>
        <v>15776.387161899998</v>
      </c>
      <c r="AB103" s="40">
        <f>SUM(AB102:$AV102)*$N103/100</f>
        <v>11413.020601899998</v>
      </c>
      <c r="AC103" s="40">
        <f>SUM(AC102:$AV102)*$N103/100</f>
        <v>7049.6540418999994</v>
      </c>
      <c r="AD103" s="40">
        <f>SUM(AD102:$AV102)*$N103/100</f>
        <v>2686.2874818999994</v>
      </c>
      <c r="AE103" s="40">
        <v>0</v>
      </c>
      <c r="AF103" s="40">
        <v>0</v>
      </c>
      <c r="AG103" s="40">
        <v>0</v>
      </c>
      <c r="AH103" s="40">
        <v>0</v>
      </c>
      <c r="AI103" s="40">
        <v>0</v>
      </c>
      <c r="AJ103" s="40">
        <v>0</v>
      </c>
      <c r="AK103" s="40">
        <v>0</v>
      </c>
      <c r="AL103" s="40">
        <v>0</v>
      </c>
      <c r="AM103" s="40">
        <v>0</v>
      </c>
      <c r="AN103" s="40">
        <v>0</v>
      </c>
      <c r="AO103" s="40">
        <v>0</v>
      </c>
      <c r="AP103" s="40">
        <v>0</v>
      </c>
      <c r="AQ103" s="40">
        <v>0</v>
      </c>
      <c r="AR103" s="40">
        <v>0</v>
      </c>
      <c r="AS103" s="40">
        <v>0</v>
      </c>
      <c r="AT103" s="40">
        <v>0</v>
      </c>
      <c r="AU103" s="40">
        <v>0</v>
      </c>
      <c r="AV103" s="40">
        <v>0</v>
      </c>
      <c r="AW103" s="40"/>
      <c r="AX103" s="40"/>
      <c r="AY103" s="43">
        <f t="shared" si="11"/>
        <v>245672.160019</v>
      </c>
      <c r="AZ103" s="7">
        <f t="shared" si="7"/>
        <v>0</v>
      </c>
      <c r="BA103" s="42">
        <f t="shared" si="8"/>
        <v>36925.349287599995</v>
      </c>
      <c r="BB103" s="43">
        <f t="shared" si="12"/>
        <v>245672.16001899997</v>
      </c>
      <c r="BD103" s="24" t="b">
        <f t="shared" si="9"/>
        <v>1</v>
      </c>
    </row>
    <row r="104" spans="2:57" s="24" customFormat="1" hidden="1" outlineLevel="1" x14ac:dyDescent="0.25">
      <c r="B104" s="25" t="s">
        <v>23</v>
      </c>
      <c r="C104" s="25">
        <v>50</v>
      </c>
      <c r="D104" s="25" t="s">
        <v>284</v>
      </c>
      <c r="E104" s="26" t="s">
        <v>285</v>
      </c>
      <c r="F104" s="25" t="s">
        <v>286</v>
      </c>
      <c r="G104" s="109" t="s">
        <v>287</v>
      </c>
      <c r="H104" s="109" t="s">
        <v>288</v>
      </c>
      <c r="I104" s="109" t="s">
        <v>29</v>
      </c>
      <c r="J104" s="110">
        <v>156436.10999999999</v>
      </c>
      <c r="K104" s="27">
        <v>137903.10999999999</v>
      </c>
      <c r="L104" s="27"/>
      <c r="M104" s="27"/>
      <c r="N104" s="28"/>
      <c r="O104" s="28"/>
      <c r="P104" s="28"/>
      <c r="Q104" s="28" t="s">
        <v>30</v>
      </c>
      <c r="R104" s="29">
        <v>18533</v>
      </c>
      <c r="S104" s="29">
        <v>18538</v>
      </c>
      <c r="T104" s="30">
        <f t="shared" si="10"/>
        <v>37071</v>
      </c>
      <c r="U104" s="30">
        <v>37076</v>
      </c>
      <c r="V104" s="30">
        <v>37076</v>
      </c>
      <c r="W104" s="30">
        <v>37076</v>
      </c>
      <c r="X104" s="30">
        <v>8137.11</v>
      </c>
      <c r="Y104" s="30">
        <v>0</v>
      </c>
      <c r="Z104" s="30">
        <v>0</v>
      </c>
      <c r="AA104" s="30">
        <v>0</v>
      </c>
      <c r="AB104" s="30">
        <v>0</v>
      </c>
      <c r="AC104" s="30">
        <v>0</v>
      </c>
      <c r="AD104" s="30">
        <v>0</v>
      </c>
      <c r="AE104" s="30">
        <v>0</v>
      </c>
      <c r="AF104" s="30">
        <v>0</v>
      </c>
      <c r="AG104" s="30">
        <v>0</v>
      </c>
      <c r="AH104" s="30">
        <v>0</v>
      </c>
      <c r="AI104" s="30">
        <v>0</v>
      </c>
      <c r="AJ104" s="30">
        <v>0</v>
      </c>
      <c r="AK104" s="30">
        <v>0</v>
      </c>
      <c r="AL104" s="30">
        <v>0</v>
      </c>
      <c r="AM104" s="30">
        <v>0</v>
      </c>
      <c r="AN104" s="30">
        <v>0</v>
      </c>
      <c r="AO104" s="30">
        <v>0</v>
      </c>
      <c r="AP104" s="30">
        <v>0</v>
      </c>
      <c r="AQ104" s="30">
        <v>0</v>
      </c>
      <c r="AR104" s="30">
        <v>0</v>
      </c>
      <c r="AS104" s="30">
        <v>0</v>
      </c>
      <c r="AT104" s="30">
        <v>0</v>
      </c>
      <c r="AU104" s="30">
        <v>0</v>
      </c>
      <c r="AV104" s="30">
        <v>0</v>
      </c>
      <c r="AW104" s="30"/>
      <c r="AX104" s="30"/>
      <c r="AY104" s="33">
        <f t="shared" si="11"/>
        <v>156436.10999999999</v>
      </c>
      <c r="AZ104" s="7">
        <f t="shared" si="7"/>
        <v>0</v>
      </c>
      <c r="BA104" s="32">
        <f t="shared" si="8"/>
        <v>0</v>
      </c>
      <c r="BB104" s="33">
        <f t="shared" si="12"/>
        <v>156436.10999999999</v>
      </c>
      <c r="BD104" s="24" t="b">
        <f t="shared" si="9"/>
        <v>1</v>
      </c>
      <c r="BE104" s="34">
        <f>BB104-K104-R104</f>
        <v>0</v>
      </c>
    </row>
    <row r="105" spans="2:57" hidden="1" outlineLevel="1" x14ac:dyDescent="0.25">
      <c r="B105" s="35" t="s">
        <v>23</v>
      </c>
      <c r="C105" s="35"/>
      <c r="D105" s="35"/>
      <c r="E105" s="36"/>
      <c r="F105" s="35"/>
      <c r="G105" s="35"/>
      <c r="H105" s="35"/>
      <c r="I105" s="35"/>
      <c r="J105" s="37"/>
      <c r="K105" s="37"/>
      <c r="L105" s="37" t="s">
        <v>289</v>
      </c>
      <c r="M105" s="37"/>
      <c r="N105" s="38">
        <f t="shared" si="13"/>
        <v>5.0449999999999999</v>
      </c>
      <c r="O105" s="38">
        <v>5.0449999999999999</v>
      </c>
      <c r="P105" s="38">
        <f>$P$4</f>
        <v>0</v>
      </c>
      <c r="Q105" s="38" t="s">
        <v>32</v>
      </c>
      <c r="R105" s="39">
        <v>1897.61</v>
      </c>
      <c r="S105" s="39">
        <v>1727.08</v>
      </c>
      <c r="T105" s="40">
        <f t="shared" si="10"/>
        <v>3624.6899999999996</v>
      </c>
      <c r="U105" s="40">
        <f>SUM(U104:$AV104)*$N105/100</f>
        <v>6021.9697994999997</v>
      </c>
      <c r="V105" s="40">
        <f>SUM(V104:$AV104)*$N105/100</f>
        <v>4151.4855994999998</v>
      </c>
      <c r="W105" s="40">
        <f>SUM(W104:$AV104)*$N105/100</f>
        <v>2281.0013994999999</v>
      </c>
      <c r="X105" s="40">
        <f>SUM(X104:$AV104)*$N105/100</f>
        <v>410.5171995</v>
      </c>
      <c r="Y105" s="40">
        <v>0</v>
      </c>
      <c r="Z105" s="40">
        <v>0</v>
      </c>
      <c r="AA105" s="40">
        <v>0</v>
      </c>
      <c r="AB105" s="40">
        <v>0</v>
      </c>
      <c r="AC105" s="40">
        <v>0</v>
      </c>
      <c r="AD105" s="40">
        <v>0</v>
      </c>
      <c r="AE105" s="40">
        <v>0</v>
      </c>
      <c r="AF105" s="40">
        <v>0</v>
      </c>
      <c r="AG105" s="40">
        <v>0</v>
      </c>
      <c r="AH105" s="40">
        <v>0</v>
      </c>
      <c r="AI105" s="40">
        <v>0</v>
      </c>
      <c r="AJ105" s="40">
        <v>0</v>
      </c>
      <c r="AK105" s="40">
        <v>0</v>
      </c>
      <c r="AL105" s="40">
        <v>0</v>
      </c>
      <c r="AM105" s="40">
        <v>0</v>
      </c>
      <c r="AN105" s="40">
        <v>0</v>
      </c>
      <c r="AO105" s="40">
        <v>0</v>
      </c>
      <c r="AP105" s="40">
        <v>0</v>
      </c>
      <c r="AQ105" s="40">
        <v>0</v>
      </c>
      <c r="AR105" s="40">
        <v>0</v>
      </c>
      <c r="AS105" s="40">
        <v>0</v>
      </c>
      <c r="AT105" s="40">
        <v>0</v>
      </c>
      <c r="AU105" s="40">
        <v>0</v>
      </c>
      <c r="AV105" s="40">
        <v>0</v>
      </c>
      <c r="AW105" s="40"/>
      <c r="AX105" s="40"/>
      <c r="AY105" s="43">
        <f t="shared" si="11"/>
        <v>16489.663997999996</v>
      </c>
      <c r="AZ105" s="7">
        <f t="shared" si="7"/>
        <v>0</v>
      </c>
      <c r="BA105" s="42">
        <f t="shared" si="8"/>
        <v>0</v>
      </c>
      <c r="BB105" s="43">
        <f t="shared" si="12"/>
        <v>16489.663997999996</v>
      </c>
      <c r="BD105" s="24" t="b">
        <f t="shared" si="9"/>
        <v>1</v>
      </c>
    </row>
    <row r="106" spans="2:57" s="24" customFormat="1" hidden="1" outlineLevel="1" x14ac:dyDescent="0.25">
      <c r="B106" s="25" t="s">
        <v>23</v>
      </c>
      <c r="C106" s="25">
        <v>51</v>
      </c>
      <c r="D106" s="25" t="s">
        <v>290</v>
      </c>
      <c r="E106" s="26" t="s">
        <v>291</v>
      </c>
      <c r="F106" s="25" t="s">
        <v>292</v>
      </c>
      <c r="G106" s="109" t="s">
        <v>293</v>
      </c>
      <c r="H106" s="109" t="s">
        <v>294</v>
      </c>
      <c r="I106" s="109" t="s">
        <v>29</v>
      </c>
      <c r="J106" s="110">
        <v>90861.19</v>
      </c>
      <c r="K106" s="27">
        <v>80676.19</v>
      </c>
      <c r="L106" s="27"/>
      <c r="M106" s="27"/>
      <c r="N106" s="28"/>
      <c r="O106" s="28">
        <v>2.1520000000000001</v>
      </c>
      <c r="P106" s="28"/>
      <c r="Q106" s="28" t="s">
        <v>30</v>
      </c>
      <c r="R106" s="29">
        <v>10185</v>
      </c>
      <c r="S106" s="29">
        <v>10190</v>
      </c>
      <c r="T106" s="30">
        <f t="shared" si="10"/>
        <v>20375</v>
      </c>
      <c r="U106" s="30">
        <v>20380</v>
      </c>
      <c r="V106" s="30">
        <v>20380</v>
      </c>
      <c r="W106" s="30">
        <v>20380</v>
      </c>
      <c r="X106" s="30">
        <v>9346.1899999999987</v>
      </c>
      <c r="Y106" s="30">
        <v>0</v>
      </c>
      <c r="Z106" s="30">
        <v>0</v>
      </c>
      <c r="AA106" s="30">
        <v>0</v>
      </c>
      <c r="AB106" s="30">
        <v>0</v>
      </c>
      <c r="AC106" s="30">
        <v>0</v>
      </c>
      <c r="AD106" s="30">
        <v>0</v>
      </c>
      <c r="AE106" s="30">
        <v>0</v>
      </c>
      <c r="AF106" s="30">
        <v>0</v>
      </c>
      <c r="AG106" s="30">
        <v>0</v>
      </c>
      <c r="AH106" s="30">
        <v>0</v>
      </c>
      <c r="AI106" s="30">
        <v>0</v>
      </c>
      <c r="AJ106" s="30">
        <v>0</v>
      </c>
      <c r="AK106" s="30">
        <v>0</v>
      </c>
      <c r="AL106" s="30">
        <v>0</v>
      </c>
      <c r="AM106" s="30">
        <v>0</v>
      </c>
      <c r="AN106" s="30">
        <v>0</v>
      </c>
      <c r="AO106" s="30">
        <v>0</v>
      </c>
      <c r="AP106" s="30">
        <v>0</v>
      </c>
      <c r="AQ106" s="30">
        <v>0</v>
      </c>
      <c r="AR106" s="30">
        <v>0</v>
      </c>
      <c r="AS106" s="30">
        <v>0</v>
      </c>
      <c r="AT106" s="30">
        <v>0</v>
      </c>
      <c r="AU106" s="30">
        <v>0</v>
      </c>
      <c r="AV106" s="30">
        <v>0</v>
      </c>
      <c r="AW106" s="30"/>
      <c r="AX106" s="30"/>
      <c r="AY106" s="33">
        <f t="shared" si="11"/>
        <v>90861.19</v>
      </c>
      <c r="AZ106" s="7">
        <f t="shared" si="7"/>
        <v>0</v>
      </c>
      <c r="BA106" s="32">
        <f t="shared" si="8"/>
        <v>0</v>
      </c>
      <c r="BB106" s="33">
        <f t="shared" si="12"/>
        <v>90861.19</v>
      </c>
      <c r="BD106" s="24" t="b">
        <f t="shared" si="9"/>
        <v>1</v>
      </c>
      <c r="BE106" s="34">
        <f>BB106-K106-R106</f>
        <v>0</v>
      </c>
    </row>
    <row r="107" spans="2:57" hidden="1" outlineLevel="1" x14ac:dyDescent="0.25">
      <c r="B107" s="35" t="s">
        <v>23</v>
      </c>
      <c r="C107" s="35"/>
      <c r="D107" s="35"/>
      <c r="E107" s="36"/>
      <c r="F107" s="35"/>
      <c r="G107" s="35"/>
      <c r="H107" s="35"/>
      <c r="I107" s="35"/>
      <c r="J107" s="37"/>
      <c r="K107" s="37"/>
      <c r="L107" s="37" t="s">
        <v>295</v>
      </c>
      <c r="M107" s="37"/>
      <c r="N107" s="38">
        <f t="shared" si="13"/>
        <v>5.2210000000000001</v>
      </c>
      <c r="O107" s="45">
        <v>5.2210000000000001</v>
      </c>
      <c r="P107" s="38">
        <f>$P$4</f>
        <v>0</v>
      </c>
      <c r="Q107" s="38" t="s">
        <v>32</v>
      </c>
      <c r="R107" s="39">
        <v>1431.26</v>
      </c>
      <c r="S107" s="39">
        <v>937.63</v>
      </c>
      <c r="T107" s="40">
        <f t="shared" si="10"/>
        <v>2368.89</v>
      </c>
      <c r="U107" s="40">
        <f>SUM(U106:$AV106)*$N107/100</f>
        <v>3680.0839799000005</v>
      </c>
      <c r="V107" s="40">
        <f>SUM(V106:$AV106)*$N107/100</f>
        <v>2616.0441799</v>
      </c>
      <c r="W107" s="40">
        <f>SUM(W106:$AV106)*$N107/100</f>
        <v>1552.0043799</v>
      </c>
      <c r="X107" s="40">
        <f>SUM(X106:$AV106)*$N107/100</f>
        <v>487.96457989999993</v>
      </c>
      <c r="Y107" s="40">
        <v>0</v>
      </c>
      <c r="Z107" s="40">
        <v>0</v>
      </c>
      <c r="AA107" s="40">
        <v>0</v>
      </c>
      <c r="AB107" s="40">
        <v>0</v>
      </c>
      <c r="AC107" s="40">
        <v>0</v>
      </c>
      <c r="AD107" s="40">
        <v>0</v>
      </c>
      <c r="AE107" s="40">
        <v>0</v>
      </c>
      <c r="AF107" s="40">
        <v>0</v>
      </c>
      <c r="AG107" s="40">
        <v>0</v>
      </c>
      <c r="AH107" s="40">
        <v>0</v>
      </c>
      <c r="AI107" s="40">
        <v>0</v>
      </c>
      <c r="AJ107" s="40">
        <v>0</v>
      </c>
      <c r="AK107" s="40">
        <v>0</v>
      </c>
      <c r="AL107" s="40">
        <v>0</v>
      </c>
      <c r="AM107" s="40">
        <v>0</v>
      </c>
      <c r="AN107" s="40">
        <v>0</v>
      </c>
      <c r="AO107" s="40">
        <v>0</v>
      </c>
      <c r="AP107" s="40">
        <v>0</v>
      </c>
      <c r="AQ107" s="40">
        <v>0</v>
      </c>
      <c r="AR107" s="40">
        <v>0</v>
      </c>
      <c r="AS107" s="40">
        <v>0</v>
      </c>
      <c r="AT107" s="40">
        <v>0</v>
      </c>
      <c r="AU107" s="40">
        <v>0</v>
      </c>
      <c r="AV107" s="40">
        <v>0</v>
      </c>
      <c r="AW107" s="40"/>
      <c r="AX107" s="40"/>
      <c r="AY107" s="43">
        <f t="shared" si="11"/>
        <v>10704.987119599999</v>
      </c>
      <c r="AZ107" s="7">
        <f t="shared" si="7"/>
        <v>0</v>
      </c>
      <c r="BA107" s="42">
        <f t="shared" si="8"/>
        <v>0</v>
      </c>
      <c r="BB107" s="43">
        <f t="shared" si="12"/>
        <v>10704.987119599999</v>
      </c>
      <c r="BD107" s="24" t="b">
        <f t="shared" si="9"/>
        <v>1</v>
      </c>
    </row>
    <row r="108" spans="2:57" s="24" customFormat="1" hidden="1" outlineLevel="1" x14ac:dyDescent="0.25">
      <c r="B108" s="25" t="s">
        <v>23</v>
      </c>
      <c r="C108" s="25">
        <v>52</v>
      </c>
      <c r="D108" s="25" t="s">
        <v>427</v>
      </c>
      <c r="E108" s="26" t="s">
        <v>296</v>
      </c>
      <c r="F108" s="25" t="s">
        <v>297</v>
      </c>
      <c r="G108" s="109" t="s">
        <v>298</v>
      </c>
      <c r="H108" s="109" t="s">
        <v>299</v>
      </c>
      <c r="I108" s="109" t="s">
        <v>29</v>
      </c>
      <c r="J108" s="110">
        <v>496340</v>
      </c>
      <c r="K108" s="27">
        <v>491872</v>
      </c>
      <c r="L108" s="27"/>
      <c r="M108" s="27"/>
      <c r="N108" s="28"/>
      <c r="O108" s="28"/>
      <c r="P108" s="28"/>
      <c r="Q108" s="28" t="s">
        <v>30</v>
      </c>
      <c r="R108" s="29">
        <v>4468</v>
      </c>
      <c r="S108" s="29">
        <v>22347</v>
      </c>
      <c r="T108" s="30">
        <f t="shared" si="10"/>
        <v>26815</v>
      </c>
      <c r="U108" s="30">
        <v>53660</v>
      </c>
      <c r="V108" s="30">
        <v>53660</v>
      </c>
      <c r="W108" s="30">
        <v>53660</v>
      </c>
      <c r="X108" s="30">
        <v>53660</v>
      </c>
      <c r="Y108" s="30">
        <v>53660</v>
      </c>
      <c r="Z108" s="30">
        <v>53660</v>
      </c>
      <c r="AA108" s="30">
        <v>53660</v>
      </c>
      <c r="AB108" s="30">
        <v>53660</v>
      </c>
      <c r="AC108" s="30">
        <v>40245</v>
      </c>
      <c r="AD108" s="30">
        <v>0</v>
      </c>
      <c r="AE108" s="30">
        <v>0</v>
      </c>
      <c r="AF108" s="30">
        <v>0</v>
      </c>
      <c r="AG108" s="30">
        <v>0</v>
      </c>
      <c r="AH108" s="30">
        <v>0</v>
      </c>
      <c r="AI108" s="30">
        <v>0</v>
      </c>
      <c r="AJ108" s="30">
        <v>0</v>
      </c>
      <c r="AK108" s="30">
        <v>0</v>
      </c>
      <c r="AL108" s="30">
        <v>0</v>
      </c>
      <c r="AM108" s="30">
        <v>0</v>
      </c>
      <c r="AN108" s="30">
        <v>0</v>
      </c>
      <c r="AO108" s="30">
        <v>0</v>
      </c>
      <c r="AP108" s="30">
        <v>0</v>
      </c>
      <c r="AQ108" s="30">
        <v>0</v>
      </c>
      <c r="AR108" s="30">
        <v>0</v>
      </c>
      <c r="AS108" s="30">
        <v>0</v>
      </c>
      <c r="AT108" s="30">
        <v>0</v>
      </c>
      <c r="AU108" s="30">
        <v>0</v>
      </c>
      <c r="AV108" s="30">
        <v>0</v>
      </c>
      <c r="AW108" s="30"/>
      <c r="AX108" s="30"/>
      <c r="AY108" s="33">
        <f t="shared" si="11"/>
        <v>496340</v>
      </c>
      <c r="AZ108" s="7">
        <f t="shared" si="7"/>
        <v>0</v>
      </c>
      <c r="BA108" s="32">
        <f t="shared" si="8"/>
        <v>147565</v>
      </c>
      <c r="BB108" s="33">
        <f t="shared" si="12"/>
        <v>496340</v>
      </c>
      <c r="BD108" s="24" t="b">
        <f t="shared" si="9"/>
        <v>1</v>
      </c>
      <c r="BE108" s="34">
        <f>BB108-K108-R108</f>
        <v>0</v>
      </c>
    </row>
    <row r="109" spans="2:57" hidden="1" outlineLevel="1" x14ac:dyDescent="0.25">
      <c r="B109" s="35" t="s">
        <v>23</v>
      </c>
      <c r="C109" s="35"/>
      <c r="D109" s="46" t="s">
        <v>428</v>
      </c>
      <c r="E109" s="36"/>
      <c r="F109" s="35"/>
      <c r="G109" s="35"/>
      <c r="H109" s="35"/>
      <c r="I109" s="35"/>
      <c r="J109" s="37"/>
      <c r="K109" s="37"/>
      <c r="L109" s="37" t="s">
        <v>300</v>
      </c>
      <c r="M109" s="37"/>
      <c r="N109" s="38">
        <f t="shared" si="13"/>
        <v>5.5309999999999997</v>
      </c>
      <c r="O109" s="38">
        <v>5.5309999999999997</v>
      </c>
      <c r="P109" s="38">
        <f>$P$4</f>
        <v>0</v>
      </c>
      <c r="Q109" s="38" t="s">
        <v>32</v>
      </c>
      <c r="R109" s="39">
        <v>8391.08</v>
      </c>
      <c r="S109" s="39">
        <v>5533.52</v>
      </c>
      <c r="T109" s="40">
        <f t="shared" si="10"/>
        <v>13924.6</v>
      </c>
      <c r="U109" s="40">
        <f>SUM(U108:$AV108)*$N109/100</f>
        <v>25969.427749999999</v>
      </c>
      <c r="V109" s="40">
        <f>SUM(V108:$AV108)*$N109/100</f>
        <v>23001.493149999998</v>
      </c>
      <c r="W109" s="40">
        <f>SUM(W108:$AV108)*$N109/100</f>
        <v>20033.558550000002</v>
      </c>
      <c r="X109" s="40">
        <f>SUM(X108:$AV108)*$N109/100</f>
        <v>17065.623950000001</v>
      </c>
      <c r="Y109" s="40">
        <f>SUM(Y108:$AV108)*$N109/100</f>
        <v>14097.689349999999</v>
      </c>
      <c r="Z109" s="40">
        <f>SUM(Z108:$AV108)*$N109/100</f>
        <v>11129.754749999998</v>
      </c>
      <c r="AA109" s="40">
        <f>SUM(AA108:$AV108)*$N109/100</f>
        <v>8161.8201499999986</v>
      </c>
      <c r="AB109" s="40">
        <f>SUM(AB108:$AV108)*$N109/100</f>
        <v>5193.88555</v>
      </c>
      <c r="AC109" s="40">
        <f>SUM(AC108:$AV108)*$N109/100</f>
        <v>2225.9509499999999</v>
      </c>
      <c r="AD109" s="40">
        <v>0</v>
      </c>
      <c r="AE109" s="40">
        <v>0</v>
      </c>
      <c r="AF109" s="40">
        <v>0</v>
      </c>
      <c r="AG109" s="40">
        <v>0</v>
      </c>
      <c r="AH109" s="40">
        <v>0</v>
      </c>
      <c r="AI109" s="40">
        <v>0</v>
      </c>
      <c r="AJ109" s="40">
        <v>0</v>
      </c>
      <c r="AK109" s="40">
        <v>0</v>
      </c>
      <c r="AL109" s="40">
        <v>0</v>
      </c>
      <c r="AM109" s="40">
        <v>0</v>
      </c>
      <c r="AN109" s="40">
        <v>0</v>
      </c>
      <c r="AO109" s="40">
        <v>0</v>
      </c>
      <c r="AP109" s="40">
        <v>0</v>
      </c>
      <c r="AQ109" s="40">
        <v>0</v>
      </c>
      <c r="AR109" s="40">
        <v>0</v>
      </c>
      <c r="AS109" s="40">
        <v>0</v>
      </c>
      <c r="AT109" s="40">
        <v>0</v>
      </c>
      <c r="AU109" s="40">
        <v>0</v>
      </c>
      <c r="AV109" s="40">
        <v>0</v>
      </c>
      <c r="AW109" s="40"/>
      <c r="AX109" s="40"/>
      <c r="AY109" s="43">
        <f t="shared" si="11"/>
        <v>140803.80414999998</v>
      </c>
      <c r="AZ109" s="7">
        <f t="shared" si="7"/>
        <v>0</v>
      </c>
      <c r="BA109" s="42">
        <f t="shared" si="8"/>
        <v>15581.656649999999</v>
      </c>
      <c r="BB109" s="43">
        <f t="shared" si="12"/>
        <v>140803.80414999998</v>
      </c>
      <c r="BD109" s="24" t="b">
        <f t="shared" si="9"/>
        <v>1</v>
      </c>
    </row>
    <row r="110" spans="2:57" s="24" customFormat="1" hidden="1" outlineLevel="1" x14ac:dyDescent="0.25">
      <c r="B110" s="25" t="s">
        <v>71</v>
      </c>
      <c r="C110" s="25">
        <v>53</v>
      </c>
      <c r="D110" s="25" t="s">
        <v>396</v>
      </c>
      <c r="E110" s="26" t="s">
        <v>301</v>
      </c>
      <c r="F110" s="25" t="s">
        <v>302</v>
      </c>
      <c r="G110" s="109" t="s">
        <v>303</v>
      </c>
      <c r="H110" s="109" t="s">
        <v>304</v>
      </c>
      <c r="I110" s="109" t="s">
        <v>29</v>
      </c>
      <c r="J110" s="110">
        <v>6469</v>
      </c>
      <c r="K110" s="27">
        <v>5800</v>
      </c>
      <c r="L110" s="27"/>
      <c r="M110" s="27"/>
      <c r="N110" s="28"/>
      <c r="O110" s="28">
        <v>2.403</v>
      </c>
      <c r="P110" s="28"/>
      <c r="Q110" s="28" t="s">
        <v>30</v>
      </c>
      <c r="R110" s="29">
        <v>464</v>
      </c>
      <c r="S110" s="29">
        <v>464</v>
      </c>
      <c r="T110" s="30">
        <f t="shared" si="10"/>
        <v>928</v>
      </c>
      <c r="U110" s="30">
        <v>928</v>
      </c>
      <c r="V110" s="30">
        <v>928</v>
      </c>
      <c r="W110" s="30">
        <v>928</v>
      </c>
      <c r="X110" s="30">
        <v>928</v>
      </c>
      <c r="Y110" s="30">
        <v>928</v>
      </c>
      <c r="Z110" s="30">
        <v>696</v>
      </c>
      <c r="AA110" s="30">
        <v>0</v>
      </c>
      <c r="AB110" s="30">
        <v>0</v>
      </c>
      <c r="AC110" s="30">
        <v>0</v>
      </c>
      <c r="AD110" s="30">
        <v>0</v>
      </c>
      <c r="AE110" s="30">
        <v>0</v>
      </c>
      <c r="AF110" s="30">
        <v>0</v>
      </c>
      <c r="AG110" s="30">
        <v>0</v>
      </c>
      <c r="AH110" s="30">
        <v>0</v>
      </c>
      <c r="AI110" s="30">
        <v>0</v>
      </c>
      <c r="AJ110" s="30">
        <v>0</v>
      </c>
      <c r="AK110" s="30">
        <v>0</v>
      </c>
      <c r="AL110" s="30">
        <v>0</v>
      </c>
      <c r="AM110" s="30">
        <v>0</v>
      </c>
      <c r="AN110" s="30">
        <v>0</v>
      </c>
      <c r="AO110" s="30">
        <v>0</v>
      </c>
      <c r="AP110" s="30">
        <v>0</v>
      </c>
      <c r="AQ110" s="30">
        <v>0</v>
      </c>
      <c r="AR110" s="30">
        <v>0</v>
      </c>
      <c r="AS110" s="30">
        <v>0</v>
      </c>
      <c r="AT110" s="30">
        <v>0</v>
      </c>
      <c r="AU110" s="30">
        <v>0</v>
      </c>
      <c r="AV110" s="30">
        <v>0</v>
      </c>
      <c r="AW110" s="30"/>
      <c r="AX110" s="30"/>
      <c r="AY110" s="33">
        <f t="shared" si="11"/>
        <v>6264</v>
      </c>
      <c r="AZ110" s="7">
        <f t="shared" si="7"/>
        <v>0</v>
      </c>
      <c r="BA110" s="32">
        <f t="shared" si="8"/>
        <v>0</v>
      </c>
      <c r="BB110" s="33">
        <f t="shared" si="12"/>
        <v>6264</v>
      </c>
      <c r="BD110" s="24" t="b">
        <f t="shared" si="9"/>
        <v>1</v>
      </c>
      <c r="BE110" s="34">
        <f>BB110-K110-R110</f>
        <v>0</v>
      </c>
    </row>
    <row r="111" spans="2:57" hidden="1" outlineLevel="1" x14ac:dyDescent="0.25">
      <c r="B111" s="35" t="s">
        <v>71</v>
      </c>
      <c r="C111" s="35"/>
      <c r="D111" s="46" t="s">
        <v>397</v>
      </c>
      <c r="E111" s="36"/>
      <c r="F111" s="35"/>
      <c r="G111" s="35"/>
      <c r="H111" s="35"/>
      <c r="I111" s="35"/>
      <c r="J111" s="37"/>
      <c r="K111" s="37"/>
      <c r="L111" s="37" t="s">
        <v>305</v>
      </c>
      <c r="M111" s="37"/>
      <c r="N111" s="38">
        <f t="shared" si="13"/>
        <v>5.4349999999999996</v>
      </c>
      <c r="O111" s="45">
        <v>5.4349999999999996</v>
      </c>
      <c r="P111" s="38">
        <f>$P$4</f>
        <v>0</v>
      </c>
      <c r="Q111" s="38" t="s">
        <v>32</v>
      </c>
      <c r="R111" s="39">
        <v>113.34</v>
      </c>
      <c r="S111" s="39">
        <v>61.61</v>
      </c>
      <c r="T111" s="40">
        <f t="shared" si="10"/>
        <v>174.95</v>
      </c>
      <c r="U111" s="40">
        <f>SUM(U110:$AV110)*$N111/100</f>
        <v>290.01159999999999</v>
      </c>
      <c r="V111" s="40">
        <f>SUM(V110:$AV110)*$N111/100</f>
        <v>239.57479999999998</v>
      </c>
      <c r="W111" s="40">
        <f>SUM(W110:$AV110)*$N111/100</f>
        <v>189.13800000000001</v>
      </c>
      <c r="X111" s="40">
        <f>SUM(X110:$AV110)*$N111/100</f>
        <v>138.7012</v>
      </c>
      <c r="Y111" s="40">
        <f>SUM(Y110:$AV110)*$N111/100</f>
        <v>88.264399999999981</v>
      </c>
      <c r="Z111" s="40">
        <f>SUM(Z110:$AV110)*$N111/100</f>
        <v>37.827599999999997</v>
      </c>
      <c r="AA111" s="40">
        <v>0</v>
      </c>
      <c r="AB111" s="40">
        <v>0</v>
      </c>
      <c r="AC111" s="40">
        <v>0</v>
      </c>
      <c r="AD111" s="40">
        <v>0</v>
      </c>
      <c r="AE111" s="40">
        <v>0</v>
      </c>
      <c r="AF111" s="40">
        <v>0</v>
      </c>
      <c r="AG111" s="40">
        <v>0</v>
      </c>
      <c r="AH111" s="40">
        <v>0</v>
      </c>
      <c r="AI111" s="40">
        <v>0</v>
      </c>
      <c r="AJ111" s="40">
        <v>0</v>
      </c>
      <c r="AK111" s="40">
        <v>0</v>
      </c>
      <c r="AL111" s="40">
        <v>0</v>
      </c>
      <c r="AM111" s="40">
        <v>0</v>
      </c>
      <c r="AN111" s="40">
        <v>0</v>
      </c>
      <c r="AO111" s="40">
        <v>0</v>
      </c>
      <c r="AP111" s="40">
        <v>0</v>
      </c>
      <c r="AQ111" s="40">
        <v>0</v>
      </c>
      <c r="AR111" s="40">
        <v>0</v>
      </c>
      <c r="AS111" s="40">
        <v>0</v>
      </c>
      <c r="AT111" s="40">
        <v>0</v>
      </c>
      <c r="AU111" s="40">
        <v>0</v>
      </c>
      <c r="AV111" s="40">
        <v>0</v>
      </c>
      <c r="AW111" s="40"/>
      <c r="AX111" s="40"/>
      <c r="AY111" s="43">
        <f t="shared" si="11"/>
        <v>1158.4676000000002</v>
      </c>
      <c r="AZ111" s="7">
        <f t="shared" si="7"/>
        <v>0</v>
      </c>
      <c r="BA111" s="42">
        <f t="shared" si="8"/>
        <v>0</v>
      </c>
      <c r="BB111" s="43">
        <f t="shared" si="12"/>
        <v>1158.4676000000002</v>
      </c>
      <c r="BD111" s="24" t="b">
        <f t="shared" si="9"/>
        <v>1</v>
      </c>
    </row>
    <row r="112" spans="2:57" s="24" customFormat="1" hidden="1" outlineLevel="1" x14ac:dyDescent="0.25">
      <c r="B112" s="25" t="s">
        <v>71</v>
      </c>
      <c r="C112" s="25">
        <v>54</v>
      </c>
      <c r="D112" s="25" t="s">
        <v>398</v>
      </c>
      <c r="E112" s="26" t="s">
        <v>306</v>
      </c>
      <c r="F112" s="25" t="s">
        <v>307</v>
      </c>
      <c r="G112" s="109" t="s">
        <v>308</v>
      </c>
      <c r="H112" s="109" t="s">
        <v>309</v>
      </c>
      <c r="I112" s="109" t="s">
        <v>29</v>
      </c>
      <c r="J112" s="110">
        <v>503660</v>
      </c>
      <c r="K112" s="27">
        <v>503660</v>
      </c>
      <c r="L112" s="27"/>
      <c r="M112" s="27"/>
      <c r="N112" s="28"/>
      <c r="O112" s="28"/>
      <c r="P112" s="28"/>
      <c r="Q112" s="28" t="s">
        <v>30</v>
      </c>
      <c r="R112" s="29"/>
      <c r="S112" s="29">
        <v>8788</v>
      </c>
      <c r="T112" s="30">
        <f t="shared" si="10"/>
        <v>8788</v>
      </c>
      <c r="U112" s="30">
        <v>35348</v>
      </c>
      <c r="V112" s="30">
        <v>35348</v>
      </c>
      <c r="W112" s="30">
        <v>35348</v>
      </c>
      <c r="X112" s="30">
        <v>35348</v>
      </c>
      <c r="Y112" s="30">
        <v>35348</v>
      </c>
      <c r="Z112" s="30">
        <v>35348</v>
      </c>
      <c r="AA112" s="30">
        <v>35348</v>
      </c>
      <c r="AB112" s="30">
        <v>35348</v>
      </c>
      <c r="AC112" s="30">
        <v>35348</v>
      </c>
      <c r="AD112" s="30">
        <v>35348</v>
      </c>
      <c r="AE112" s="30">
        <v>35348</v>
      </c>
      <c r="AF112" s="30">
        <v>35348</v>
      </c>
      <c r="AG112" s="30">
        <v>35348</v>
      </c>
      <c r="AH112" s="30">
        <v>35348</v>
      </c>
      <c r="AI112" s="30">
        <v>0</v>
      </c>
      <c r="AJ112" s="30">
        <v>0</v>
      </c>
      <c r="AK112" s="30">
        <v>0</v>
      </c>
      <c r="AL112" s="30">
        <v>0</v>
      </c>
      <c r="AM112" s="30">
        <v>0</v>
      </c>
      <c r="AN112" s="30">
        <v>0</v>
      </c>
      <c r="AO112" s="30">
        <v>0</v>
      </c>
      <c r="AP112" s="30">
        <v>0</v>
      </c>
      <c r="AQ112" s="30">
        <v>0</v>
      </c>
      <c r="AR112" s="30">
        <v>0</v>
      </c>
      <c r="AS112" s="30">
        <v>0</v>
      </c>
      <c r="AT112" s="30">
        <v>0</v>
      </c>
      <c r="AU112" s="30">
        <v>0</v>
      </c>
      <c r="AV112" s="30">
        <v>0</v>
      </c>
      <c r="AW112" s="30"/>
      <c r="AX112" s="30"/>
      <c r="AY112" s="33">
        <f t="shared" si="11"/>
        <v>503660</v>
      </c>
      <c r="AZ112" s="7">
        <f t="shared" si="7"/>
        <v>0</v>
      </c>
      <c r="BA112" s="32">
        <f t="shared" si="8"/>
        <v>282784</v>
      </c>
      <c r="BB112" s="33">
        <f t="shared" si="12"/>
        <v>503660</v>
      </c>
      <c r="BD112" s="24" t="b">
        <f t="shared" si="9"/>
        <v>1</v>
      </c>
      <c r="BE112" s="34">
        <f>BB112-K112-R112</f>
        <v>0</v>
      </c>
    </row>
    <row r="113" spans="2:57" hidden="1" outlineLevel="1" x14ac:dyDescent="0.25">
      <c r="B113" s="35" t="s">
        <v>71</v>
      </c>
      <c r="C113" s="35"/>
      <c r="D113" s="46" t="s">
        <v>399</v>
      </c>
      <c r="E113" s="36"/>
      <c r="F113" s="35"/>
      <c r="G113" s="35"/>
      <c r="H113" s="35"/>
      <c r="I113" s="35"/>
      <c r="J113" s="37"/>
      <c r="K113" s="37"/>
      <c r="L113" s="37">
        <v>0</v>
      </c>
      <c r="M113" s="37" t="s">
        <v>201</v>
      </c>
      <c r="N113" s="38">
        <f t="shared" si="13"/>
        <v>4.6120000000000001</v>
      </c>
      <c r="O113" s="38">
        <v>4.6120000000000001</v>
      </c>
      <c r="P113" s="38">
        <f>$P$4</f>
        <v>0</v>
      </c>
      <c r="Q113" s="38" t="s">
        <v>32</v>
      </c>
      <c r="R113" s="39">
        <v>13106.650000000001</v>
      </c>
      <c r="S113" s="39">
        <v>5936.25</v>
      </c>
      <c r="T113" s="40">
        <f t="shared" si="10"/>
        <v>19042.900000000001</v>
      </c>
      <c r="U113" s="40">
        <f>SUM(U112:$AV112)*$N113/100</f>
        <v>22823.496639999998</v>
      </c>
      <c r="V113" s="40">
        <f>SUM(V112:$AV112)*$N113/100</f>
        <v>21193.246880000002</v>
      </c>
      <c r="W113" s="40">
        <f>SUM(W112:$AV112)*$N113/100</f>
        <v>19562.99712</v>
      </c>
      <c r="X113" s="40">
        <f>SUM(X112:$AV112)*$N113/100</f>
        <v>17932.747360000001</v>
      </c>
      <c r="Y113" s="40">
        <f>SUM(Y112:$AV112)*$N113/100</f>
        <v>16302.497600000001</v>
      </c>
      <c r="Z113" s="40">
        <f>SUM(Z112:$AV112)*$N113/100</f>
        <v>14672.24784</v>
      </c>
      <c r="AA113" s="40">
        <f>SUM(AA112:$AV112)*$N113/100</f>
        <v>13041.998079999999</v>
      </c>
      <c r="AB113" s="40">
        <f>SUM(AB112:$AV112)*$N113/100</f>
        <v>11411.748319999999</v>
      </c>
      <c r="AC113" s="40">
        <f>SUM(AC112:$AV112)*$N113/100</f>
        <v>9781.49856</v>
      </c>
      <c r="AD113" s="40">
        <f>SUM(AD112:$AV112)*$N113/100</f>
        <v>8151.2488000000003</v>
      </c>
      <c r="AE113" s="40">
        <f>SUM(AE112:$AV112)*$N113/100</f>
        <v>6520.9990399999997</v>
      </c>
      <c r="AF113" s="40">
        <f>SUM(AF112:$AV112)*$N113/100</f>
        <v>4890.74928</v>
      </c>
      <c r="AG113" s="40">
        <f>SUM(AG112:$AV112)*$N113/100</f>
        <v>3260.4995199999998</v>
      </c>
      <c r="AH113" s="40">
        <f>SUM(AH112:$AV112)*$N113/100</f>
        <v>1630.2497599999999</v>
      </c>
      <c r="AI113" s="40">
        <v>0</v>
      </c>
      <c r="AJ113" s="40">
        <v>0</v>
      </c>
      <c r="AK113" s="40">
        <v>0</v>
      </c>
      <c r="AL113" s="40">
        <v>0</v>
      </c>
      <c r="AM113" s="40">
        <v>0</v>
      </c>
      <c r="AN113" s="40">
        <v>0</v>
      </c>
      <c r="AO113" s="40">
        <v>0</v>
      </c>
      <c r="AP113" s="40">
        <v>0</v>
      </c>
      <c r="AQ113" s="40">
        <v>0</v>
      </c>
      <c r="AR113" s="40">
        <v>0</v>
      </c>
      <c r="AS113" s="40">
        <v>0</v>
      </c>
      <c r="AT113" s="40">
        <v>0</v>
      </c>
      <c r="AU113" s="40">
        <v>0</v>
      </c>
      <c r="AV113" s="40">
        <v>0</v>
      </c>
      <c r="AW113" s="40"/>
      <c r="AX113" s="40"/>
      <c r="AY113" s="43">
        <f t="shared" si="11"/>
        <v>190219.12480000002</v>
      </c>
      <c r="AZ113" s="7">
        <f t="shared" si="7"/>
        <v>0</v>
      </c>
      <c r="BA113" s="42">
        <f t="shared" si="8"/>
        <v>58688.991359999993</v>
      </c>
      <c r="BB113" s="43">
        <f t="shared" si="12"/>
        <v>190219.12479999999</v>
      </c>
      <c r="BD113" s="24" t="b">
        <f t="shared" si="9"/>
        <v>1</v>
      </c>
    </row>
    <row r="114" spans="2:57" s="24" customFormat="1" hidden="1" outlineLevel="1" x14ac:dyDescent="0.25">
      <c r="B114" s="25" t="s">
        <v>71</v>
      </c>
      <c r="C114" s="25">
        <v>55</v>
      </c>
      <c r="D114" s="25" t="s">
        <v>398</v>
      </c>
      <c r="E114" s="26" t="s">
        <v>310</v>
      </c>
      <c r="F114" s="25" t="s">
        <v>311</v>
      </c>
      <c r="G114" s="109" t="s">
        <v>308</v>
      </c>
      <c r="H114" s="109" t="s">
        <v>312</v>
      </c>
      <c r="I114" s="109" t="s">
        <v>29</v>
      </c>
      <c r="J114" s="110">
        <v>300000</v>
      </c>
      <c r="K114" s="27">
        <v>300000</v>
      </c>
      <c r="L114" s="27"/>
      <c r="M114" s="27"/>
      <c r="N114" s="28"/>
      <c r="O114" s="28"/>
      <c r="P114" s="28"/>
      <c r="Q114" s="28" t="s">
        <v>30</v>
      </c>
      <c r="R114" s="29"/>
      <c r="S114" s="29">
        <v>8076</v>
      </c>
      <c r="T114" s="30">
        <f t="shared" si="10"/>
        <v>8076</v>
      </c>
      <c r="U114" s="30">
        <v>32436</v>
      </c>
      <c r="V114" s="30">
        <v>32436</v>
      </c>
      <c r="W114" s="30">
        <v>32436</v>
      </c>
      <c r="X114" s="30">
        <v>32436</v>
      </c>
      <c r="Y114" s="30">
        <v>32436</v>
      </c>
      <c r="Z114" s="30">
        <v>32436</v>
      </c>
      <c r="AA114" s="30">
        <v>32436</v>
      </c>
      <c r="AB114" s="30">
        <v>32436</v>
      </c>
      <c r="AC114" s="30">
        <v>32436</v>
      </c>
      <c r="AD114" s="30">
        <v>0</v>
      </c>
      <c r="AE114" s="30">
        <v>0</v>
      </c>
      <c r="AF114" s="30">
        <v>0</v>
      </c>
      <c r="AG114" s="30">
        <v>0</v>
      </c>
      <c r="AH114" s="30">
        <v>0</v>
      </c>
      <c r="AI114" s="30">
        <v>0</v>
      </c>
      <c r="AJ114" s="30">
        <v>0</v>
      </c>
      <c r="AK114" s="30">
        <v>0</v>
      </c>
      <c r="AL114" s="30">
        <v>0</v>
      </c>
      <c r="AM114" s="30">
        <v>0</v>
      </c>
      <c r="AN114" s="30">
        <v>0</v>
      </c>
      <c r="AO114" s="30">
        <v>0</v>
      </c>
      <c r="AP114" s="30">
        <v>0</v>
      </c>
      <c r="AQ114" s="30">
        <v>0</v>
      </c>
      <c r="AR114" s="30">
        <v>0</v>
      </c>
      <c r="AS114" s="30">
        <v>0</v>
      </c>
      <c r="AT114" s="30">
        <v>0</v>
      </c>
      <c r="AU114" s="30">
        <v>0</v>
      </c>
      <c r="AV114" s="30">
        <v>0</v>
      </c>
      <c r="AW114" s="30"/>
      <c r="AX114" s="30"/>
      <c r="AY114" s="33">
        <f t="shared" si="11"/>
        <v>300000</v>
      </c>
      <c r="AZ114" s="7">
        <f t="shared" si="7"/>
        <v>0</v>
      </c>
      <c r="BA114" s="32">
        <f t="shared" si="8"/>
        <v>97308</v>
      </c>
      <c r="BB114" s="33">
        <f t="shared" si="12"/>
        <v>300000</v>
      </c>
      <c r="BD114" s="24" t="b">
        <f t="shared" si="9"/>
        <v>1</v>
      </c>
      <c r="BE114" s="34">
        <f>BB114-K114-R114</f>
        <v>0</v>
      </c>
    </row>
    <row r="115" spans="2:57" hidden="1" outlineLevel="1" x14ac:dyDescent="0.25">
      <c r="B115" s="35" t="s">
        <v>71</v>
      </c>
      <c r="C115" s="35"/>
      <c r="D115" s="46" t="s">
        <v>400</v>
      </c>
      <c r="E115" s="36"/>
      <c r="F115" s="35"/>
      <c r="G115" s="35"/>
      <c r="H115" s="35"/>
      <c r="I115" s="35"/>
      <c r="J115" s="37"/>
      <c r="K115" s="37"/>
      <c r="L115" s="37">
        <v>0</v>
      </c>
      <c r="M115" s="37" t="s">
        <v>201</v>
      </c>
      <c r="N115" s="38">
        <f t="shared" si="13"/>
        <v>4.3979999999999997</v>
      </c>
      <c r="O115" s="38">
        <v>4.3979999999999997</v>
      </c>
      <c r="P115" s="38">
        <f>$P$4</f>
        <v>0</v>
      </c>
      <c r="Q115" s="38" t="s">
        <v>32</v>
      </c>
      <c r="R115" s="39">
        <v>7541.8600000000006</v>
      </c>
      <c r="S115" s="39">
        <v>3371.8</v>
      </c>
      <c r="T115" s="40">
        <f t="shared" si="10"/>
        <v>10913.66</v>
      </c>
      <c r="U115" s="40">
        <f>SUM(U114:$AV114)*$N115/100</f>
        <v>12838.817519999999</v>
      </c>
      <c r="V115" s="40">
        <f>SUM(V114:$AV114)*$N115/100</f>
        <v>11412.282239999999</v>
      </c>
      <c r="W115" s="40">
        <f>SUM(W114:$AV114)*$N115/100</f>
        <v>9985.7469599999986</v>
      </c>
      <c r="X115" s="40">
        <f>SUM(X114:$AV114)*$N115/100</f>
        <v>8559.2116800000003</v>
      </c>
      <c r="Y115" s="40">
        <f>SUM(Y114:$AV114)*$N115/100</f>
        <v>7132.6763999999994</v>
      </c>
      <c r="Z115" s="40">
        <f>SUM(Z114:$AV114)*$N115/100</f>
        <v>5706.1411199999993</v>
      </c>
      <c r="AA115" s="40">
        <f>SUM(AA114:$AV114)*$N115/100</f>
        <v>4279.6058400000002</v>
      </c>
      <c r="AB115" s="40">
        <f>SUM(AB114:$AV114)*$N115/100</f>
        <v>2853.0705599999997</v>
      </c>
      <c r="AC115" s="40">
        <f>SUM(AC114:$AV114)*$N115/100</f>
        <v>1426.5352799999998</v>
      </c>
      <c r="AD115" s="40">
        <v>0</v>
      </c>
      <c r="AE115" s="40">
        <v>0</v>
      </c>
      <c r="AF115" s="40">
        <v>0</v>
      </c>
      <c r="AG115" s="40">
        <v>0</v>
      </c>
      <c r="AH115" s="40">
        <v>0</v>
      </c>
      <c r="AI115" s="40">
        <v>0</v>
      </c>
      <c r="AJ115" s="40">
        <v>0</v>
      </c>
      <c r="AK115" s="40">
        <v>0</v>
      </c>
      <c r="AL115" s="40">
        <v>0</v>
      </c>
      <c r="AM115" s="40">
        <v>0</v>
      </c>
      <c r="AN115" s="40">
        <v>0</v>
      </c>
      <c r="AO115" s="40">
        <v>0</v>
      </c>
      <c r="AP115" s="40">
        <v>0</v>
      </c>
      <c r="AQ115" s="40">
        <v>0</v>
      </c>
      <c r="AR115" s="40">
        <v>0</v>
      </c>
      <c r="AS115" s="40">
        <v>0</v>
      </c>
      <c r="AT115" s="40">
        <v>0</v>
      </c>
      <c r="AU115" s="40">
        <v>0</v>
      </c>
      <c r="AV115" s="40">
        <v>0</v>
      </c>
      <c r="AW115" s="40"/>
      <c r="AX115" s="40"/>
      <c r="AY115" s="43">
        <f t="shared" si="11"/>
        <v>75107.747599999988</v>
      </c>
      <c r="AZ115" s="7">
        <f t="shared" si="7"/>
        <v>0</v>
      </c>
      <c r="BA115" s="42">
        <f t="shared" si="8"/>
        <v>8559.2116800000003</v>
      </c>
      <c r="BB115" s="43">
        <f t="shared" si="12"/>
        <v>75107.747600000002</v>
      </c>
      <c r="BD115" s="24" t="b">
        <f t="shared" si="9"/>
        <v>1</v>
      </c>
    </row>
    <row r="116" spans="2:57" s="24" customFormat="1" collapsed="1" x14ac:dyDescent="0.25">
      <c r="B116" s="25" t="s">
        <v>23</v>
      </c>
      <c r="C116" s="25">
        <v>56</v>
      </c>
      <c r="D116" s="25" t="s">
        <v>401</v>
      </c>
      <c r="E116" s="26" t="s">
        <v>313</v>
      </c>
      <c r="F116" s="25" t="s">
        <v>314</v>
      </c>
      <c r="G116" s="109" t="s">
        <v>315</v>
      </c>
      <c r="H116" s="109" t="s">
        <v>316</v>
      </c>
      <c r="I116" s="109" t="s">
        <v>29</v>
      </c>
      <c r="J116" s="110">
        <v>292889</v>
      </c>
      <c r="K116" s="27">
        <v>126903.87</v>
      </c>
      <c r="L116" s="27"/>
      <c r="M116" s="27"/>
      <c r="N116" s="28"/>
      <c r="O116" s="28"/>
      <c r="P116" s="28"/>
      <c r="Q116" s="28" t="s">
        <v>30</v>
      </c>
      <c r="R116" s="29">
        <v>1681</v>
      </c>
      <c r="S116" s="29">
        <v>8408</v>
      </c>
      <c r="T116" s="30">
        <f t="shared" si="10"/>
        <v>10089</v>
      </c>
      <c r="U116" s="30">
        <v>20200</v>
      </c>
      <c r="V116" s="30">
        <v>20200</v>
      </c>
      <c r="W116" s="30">
        <v>20200</v>
      </c>
      <c r="X116" s="30">
        <v>20200</v>
      </c>
      <c r="Y116" s="30">
        <v>20200</v>
      </c>
      <c r="Z116" s="30">
        <v>20200</v>
      </c>
      <c r="AA116" s="30">
        <v>20200</v>
      </c>
      <c r="AB116" s="30">
        <v>20200</v>
      </c>
      <c r="AC116" s="30">
        <v>20200</v>
      </c>
      <c r="AD116" s="30">
        <v>20200</v>
      </c>
      <c r="AE116" s="30">
        <v>20200</v>
      </c>
      <c r="AF116" s="30">
        <v>20200</v>
      </c>
      <c r="AG116" s="30">
        <v>20200</v>
      </c>
      <c r="AH116" s="30">
        <f>J116-AG116-AF116-AE116-AD116-AC116-AB116-AA116-Z116-Y116-X116-W116-V116-U116-T116</f>
        <v>20200</v>
      </c>
      <c r="AI116" s="30">
        <v>0</v>
      </c>
      <c r="AJ116" s="30">
        <v>0</v>
      </c>
      <c r="AK116" s="30">
        <v>0</v>
      </c>
      <c r="AL116" s="30">
        <v>0</v>
      </c>
      <c r="AM116" s="30">
        <v>0</v>
      </c>
      <c r="AN116" s="30">
        <v>0</v>
      </c>
      <c r="AO116" s="30">
        <v>0</v>
      </c>
      <c r="AP116" s="30">
        <v>0</v>
      </c>
      <c r="AQ116" s="30">
        <v>0</v>
      </c>
      <c r="AR116" s="30">
        <v>0</v>
      </c>
      <c r="AS116" s="30">
        <v>0</v>
      </c>
      <c r="AT116" s="30">
        <v>0</v>
      </c>
      <c r="AU116" s="30">
        <v>0</v>
      </c>
      <c r="AV116" s="30">
        <v>0</v>
      </c>
      <c r="AW116" s="30"/>
      <c r="AX116" s="30"/>
      <c r="AY116" s="33">
        <f t="shared" si="11"/>
        <v>292889</v>
      </c>
      <c r="AZ116" s="7">
        <f t="shared" si="7"/>
        <v>0</v>
      </c>
      <c r="BA116" s="32">
        <f t="shared" si="8"/>
        <v>161600</v>
      </c>
      <c r="BB116" s="33">
        <f t="shared" si="12"/>
        <v>292889</v>
      </c>
      <c r="BD116" s="24" t="b">
        <f t="shared" si="9"/>
        <v>1</v>
      </c>
      <c r="BE116" s="34">
        <f>BB116-J116</f>
        <v>0</v>
      </c>
    </row>
    <row r="117" spans="2:57" x14ac:dyDescent="0.25">
      <c r="B117" s="35" t="s">
        <v>23</v>
      </c>
      <c r="C117" s="35"/>
      <c r="D117" s="46" t="s">
        <v>402</v>
      </c>
      <c r="E117" s="36"/>
      <c r="F117" s="35"/>
      <c r="G117" s="35"/>
      <c r="H117" s="35"/>
      <c r="I117" s="35"/>
      <c r="J117" s="37"/>
      <c r="K117" s="37"/>
      <c r="L117" s="37">
        <v>0</v>
      </c>
      <c r="M117" s="37" t="s">
        <v>201</v>
      </c>
      <c r="N117" s="38">
        <f t="shared" si="13"/>
        <v>4.6100000000000003</v>
      </c>
      <c r="O117" s="38">
        <v>4.6100000000000003</v>
      </c>
      <c r="P117" s="38">
        <f>$P$4</f>
        <v>0</v>
      </c>
      <c r="Q117" s="38" t="s">
        <v>32</v>
      </c>
      <c r="R117" s="39">
        <v>85.43</v>
      </c>
      <c r="S117" s="39">
        <v>438.67</v>
      </c>
      <c r="T117" s="40">
        <f t="shared" si="10"/>
        <v>524.1</v>
      </c>
      <c r="U117" s="40">
        <f>SUM(U116:$AV116)*$N117/100</f>
        <v>13037.08</v>
      </c>
      <c r="V117" s="40">
        <f>SUM(V116:$AV116)*$N117/100</f>
        <v>12105.86</v>
      </c>
      <c r="W117" s="40">
        <f>SUM(W116:$AV116)*$N117/100</f>
        <v>11174.64</v>
      </c>
      <c r="X117" s="40">
        <f>SUM(X116:$AV116)*$N117/100</f>
        <v>10243.420000000002</v>
      </c>
      <c r="Y117" s="40">
        <f>SUM(Y116:$AV116)*$N117/100</f>
        <v>9312.2000000000007</v>
      </c>
      <c r="Z117" s="40">
        <f>SUM(Z116:$AV116)*$N117/100</f>
        <v>8380.98</v>
      </c>
      <c r="AA117" s="40">
        <f>SUM(AA116:$AV116)*$N117/100</f>
        <v>7449.76</v>
      </c>
      <c r="AB117" s="40">
        <f>SUM(AB116:$AV116)*$N117/100</f>
        <v>6518.54</v>
      </c>
      <c r="AC117" s="40">
        <f>SUM(AC116:$AV116)*$N117/100</f>
        <v>5587.32</v>
      </c>
      <c r="AD117" s="40">
        <f>SUM(AD116:$AV116)*$N117/100</f>
        <v>4656.1000000000004</v>
      </c>
      <c r="AE117" s="40">
        <f>SUM(AE116:$AV116)*$N117/100</f>
        <v>3724.88</v>
      </c>
      <c r="AF117" s="40">
        <f>SUM(AF116:$AV116)*$N117/100</f>
        <v>2793.66</v>
      </c>
      <c r="AG117" s="40">
        <f>SUM(AG116:$AV116)*$N117/100</f>
        <v>1862.44</v>
      </c>
      <c r="AH117" s="40">
        <f>SUM(AH116:$AV116)*$N117/100</f>
        <v>931.22</v>
      </c>
      <c r="AI117" s="40">
        <v>0</v>
      </c>
      <c r="AJ117" s="40">
        <v>0</v>
      </c>
      <c r="AK117" s="40">
        <v>0</v>
      </c>
      <c r="AL117" s="40">
        <v>0</v>
      </c>
      <c r="AM117" s="40">
        <v>0</v>
      </c>
      <c r="AN117" s="40">
        <v>0</v>
      </c>
      <c r="AO117" s="40">
        <v>0</v>
      </c>
      <c r="AP117" s="40">
        <v>0</v>
      </c>
      <c r="AQ117" s="40">
        <v>0</v>
      </c>
      <c r="AR117" s="40">
        <v>0</v>
      </c>
      <c r="AS117" s="40">
        <v>0</v>
      </c>
      <c r="AT117" s="40">
        <v>0</v>
      </c>
      <c r="AU117" s="40">
        <v>0</v>
      </c>
      <c r="AV117" s="40">
        <v>0</v>
      </c>
      <c r="AW117" s="40"/>
      <c r="AX117" s="40"/>
      <c r="AY117" s="43">
        <f t="shared" si="11"/>
        <v>98302.200000000012</v>
      </c>
      <c r="AZ117" s="7">
        <f t="shared" si="7"/>
        <v>0</v>
      </c>
      <c r="BA117" s="42">
        <f t="shared" si="8"/>
        <v>33523.919999999998</v>
      </c>
      <c r="BB117" s="43">
        <f t="shared" si="12"/>
        <v>98302.2</v>
      </c>
      <c r="BD117" s="24" t="b">
        <f t="shared" si="9"/>
        <v>1</v>
      </c>
    </row>
    <row r="118" spans="2:57" s="24" customFormat="1" x14ac:dyDescent="0.25">
      <c r="B118" s="25" t="s">
        <v>71</v>
      </c>
      <c r="C118" s="25">
        <v>57</v>
      </c>
      <c r="D118" s="25" t="s">
        <v>403</v>
      </c>
      <c r="E118" s="26" t="s">
        <v>317</v>
      </c>
      <c r="F118" s="25" t="s">
        <v>318</v>
      </c>
      <c r="G118" s="109" t="s">
        <v>319</v>
      </c>
      <c r="H118" s="109" t="s">
        <v>234</v>
      </c>
      <c r="I118" s="109" t="s">
        <v>29</v>
      </c>
      <c r="J118" s="110">
        <v>37335</v>
      </c>
      <c r="K118" s="27">
        <v>37335</v>
      </c>
      <c r="L118" s="27"/>
      <c r="M118" s="27"/>
      <c r="N118" s="28"/>
      <c r="O118" s="28"/>
      <c r="P118" s="28"/>
      <c r="Q118" s="28" t="s">
        <v>30</v>
      </c>
      <c r="R118" s="29"/>
      <c r="S118" s="29">
        <v>37335</v>
      </c>
      <c r="T118" s="30">
        <f t="shared" si="10"/>
        <v>37335</v>
      </c>
      <c r="U118" s="30">
        <v>0</v>
      </c>
      <c r="V118" s="30">
        <v>0</v>
      </c>
      <c r="W118" s="30">
        <v>0</v>
      </c>
      <c r="X118" s="30">
        <v>0</v>
      </c>
      <c r="Y118" s="30">
        <v>0</v>
      </c>
      <c r="Z118" s="30">
        <v>0</v>
      </c>
      <c r="AA118" s="30">
        <v>0</v>
      </c>
      <c r="AB118" s="30">
        <v>0</v>
      </c>
      <c r="AC118" s="30">
        <v>0</v>
      </c>
      <c r="AD118" s="30">
        <v>0</v>
      </c>
      <c r="AE118" s="30">
        <v>0</v>
      </c>
      <c r="AF118" s="30">
        <v>0</v>
      </c>
      <c r="AG118" s="30">
        <v>0</v>
      </c>
      <c r="AH118" s="30">
        <v>0</v>
      </c>
      <c r="AI118" s="30">
        <v>0</v>
      </c>
      <c r="AJ118" s="30">
        <v>0</v>
      </c>
      <c r="AK118" s="30">
        <v>0</v>
      </c>
      <c r="AL118" s="30">
        <v>0</v>
      </c>
      <c r="AM118" s="30">
        <v>0</v>
      </c>
      <c r="AN118" s="30">
        <v>0</v>
      </c>
      <c r="AO118" s="30">
        <v>0</v>
      </c>
      <c r="AP118" s="30">
        <v>0</v>
      </c>
      <c r="AQ118" s="30">
        <v>0</v>
      </c>
      <c r="AR118" s="30">
        <v>0</v>
      </c>
      <c r="AS118" s="30">
        <v>0</v>
      </c>
      <c r="AT118" s="30">
        <v>0</v>
      </c>
      <c r="AU118" s="30">
        <v>0</v>
      </c>
      <c r="AV118" s="30">
        <v>0</v>
      </c>
      <c r="AW118" s="30"/>
      <c r="AX118" s="30"/>
      <c r="AY118" s="33">
        <f t="shared" si="11"/>
        <v>37335</v>
      </c>
      <c r="AZ118" s="7">
        <f t="shared" si="7"/>
        <v>0</v>
      </c>
      <c r="BA118" s="32">
        <f t="shared" si="8"/>
        <v>0</v>
      </c>
      <c r="BB118" s="33">
        <f t="shared" si="12"/>
        <v>37335</v>
      </c>
      <c r="BD118" s="24" t="b">
        <f t="shared" si="9"/>
        <v>1</v>
      </c>
      <c r="BE118" s="34">
        <f>BB118-K118-R118</f>
        <v>0</v>
      </c>
    </row>
    <row r="119" spans="2:57" x14ac:dyDescent="0.25">
      <c r="B119" s="35" t="s">
        <v>71</v>
      </c>
      <c r="C119" s="35"/>
      <c r="D119" s="46" t="s">
        <v>404</v>
      </c>
      <c r="E119" s="36"/>
      <c r="F119" s="35"/>
      <c r="G119" s="35"/>
      <c r="H119" s="35"/>
      <c r="I119" s="35"/>
      <c r="J119" s="37"/>
      <c r="K119" s="37"/>
      <c r="L119" s="37" t="s">
        <v>320</v>
      </c>
      <c r="M119" s="37"/>
      <c r="N119" s="38">
        <f t="shared" si="13"/>
        <v>3.605</v>
      </c>
      <c r="O119" s="38">
        <v>3.605</v>
      </c>
      <c r="P119" s="38">
        <f>$P$4</f>
        <v>0</v>
      </c>
      <c r="Q119" s="38" t="s">
        <v>32</v>
      </c>
      <c r="R119" s="39">
        <v>119.64</v>
      </c>
      <c r="S119" s="39">
        <v>343.96</v>
      </c>
      <c r="T119" s="40">
        <f t="shared" si="10"/>
        <v>463.59999999999997</v>
      </c>
      <c r="U119" s="40">
        <f>SUM(U118:$AV118)*$N119/100</f>
        <v>0</v>
      </c>
      <c r="V119" s="40">
        <v>0</v>
      </c>
      <c r="W119" s="40">
        <v>0</v>
      </c>
      <c r="X119" s="40">
        <v>0</v>
      </c>
      <c r="Y119" s="40">
        <v>0</v>
      </c>
      <c r="Z119" s="40">
        <v>0</v>
      </c>
      <c r="AA119" s="40">
        <v>0</v>
      </c>
      <c r="AB119" s="40">
        <v>0</v>
      </c>
      <c r="AC119" s="40">
        <v>0</v>
      </c>
      <c r="AD119" s="40">
        <v>0</v>
      </c>
      <c r="AE119" s="40">
        <v>0</v>
      </c>
      <c r="AF119" s="40">
        <v>0</v>
      </c>
      <c r="AG119" s="40">
        <v>0</v>
      </c>
      <c r="AH119" s="40">
        <v>0</v>
      </c>
      <c r="AI119" s="40">
        <v>0</v>
      </c>
      <c r="AJ119" s="40">
        <v>0</v>
      </c>
      <c r="AK119" s="40">
        <v>0</v>
      </c>
      <c r="AL119" s="40">
        <v>0</v>
      </c>
      <c r="AM119" s="40">
        <v>0</v>
      </c>
      <c r="AN119" s="40">
        <v>0</v>
      </c>
      <c r="AO119" s="40">
        <v>0</v>
      </c>
      <c r="AP119" s="40">
        <v>0</v>
      </c>
      <c r="AQ119" s="40">
        <v>0</v>
      </c>
      <c r="AR119" s="40">
        <v>0</v>
      </c>
      <c r="AS119" s="40">
        <v>0</v>
      </c>
      <c r="AT119" s="40">
        <v>0</v>
      </c>
      <c r="AU119" s="40">
        <v>0</v>
      </c>
      <c r="AV119" s="40">
        <v>0</v>
      </c>
      <c r="AW119" s="40"/>
      <c r="AX119" s="40"/>
      <c r="AY119" s="43">
        <f t="shared" si="11"/>
        <v>463.59999999999997</v>
      </c>
      <c r="AZ119" s="7">
        <f t="shared" si="7"/>
        <v>0</v>
      </c>
      <c r="BA119" s="42">
        <f t="shared" si="8"/>
        <v>0</v>
      </c>
      <c r="BB119" s="43">
        <f t="shared" si="12"/>
        <v>463.59999999999997</v>
      </c>
      <c r="BD119" s="24" t="b">
        <f t="shared" si="9"/>
        <v>1</v>
      </c>
    </row>
    <row r="120" spans="2:57" s="24" customFormat="1" x14ac:dyDescent="0.25">
      <c r="B120" s="25" t="s">
        <v>71</v>
      </c>
      <c r="C120" s="25">
        <v>58</v>
      </c>
      <c r="D120" s="25" t="s">
        <v>405</v>
      </c>
      <c r="E120" s="26" t="s">
        <v>321</v>
      </c>
      <c r="F120" s="25" t="s">
        <v>322</v>
      </c>
      <c r="G120" s="109" t="s">
        <v>323</v>
      </c>
      <c r="H120" s="109" t="s">
        <v>233</v>
      </c>
      <c r="I120" s="109" t="s">
        <v>29</v>
      </c>
      <c r="J120" s="110">
        <v>495501</v>
      </c>
      <c r="K120" s="47">
        <v>296400.88</v>
      </c>
      <c r="L120" s="27"/>
      <c r="M120" s="27"/>
      <c r="N120" s="28"/>
      <c r="O120" s="28"/>
      <c r="P120" s="28"/>
      <c r="Q120" s="28" t="s">
        <v>30</v>
      </c>
      <c r="R120" s="29"/>
      <c r="S120" s="29">
        <v>0</v>
      </c>
      <c r="T120" s="30">
        <f t="shared" si="10"/>
        <v>0</v>
      </c>
      <c r="U120" s="30">
        <v>26079</v>
      </c>
      <c r="V120" s="30">
        <v>34772</v>
      </c>
      <c r="W120" s="30">
        <v>34772</v>
      </c>
      <c r="X120" s="30">
        <v>34772</v>
      </c>
      <c r="Y120" s="30">
        <v>34772</v>
      </c>
      <c r="Z120" s="30">
        <v>34772</v>
      </c>
      <c r="AA120" s="30">
        <v>34772</v>
      </c>
      <c r="AB120" s="30">
        <v>34772</v>
      </c>
      <c r="AC120" s="30">
        <v>34772</v>
      </c>
      <c r="AD120" s="30">
        <v>34772</v>
      </c>
      <c r="AE120" s="30">
        <v>34772</v>
      </c>
      <c r="AF120" s="30">
        <v>34772</v>
      </c>
      <c r="AG120" s="30">
        <v>34772</v>
      </c>
      <c r="AH120" s="30">
        <v>34772</v>
      </c>
      <c r="AI120" s="30">
        <v>17386</v>
      </c>
      <c r="AJ120" s="30">
        <v>0</v>
      </c>
      <c r="AK120" s="30">
        <v>0</v>
      </c>
      <c r="AL120" s="30">
        <v>0</v>
      </c>
      <c r="AM120" s="30">
        <v>0</v>
      </c>
      <c r="AN120" s="30">
        <v>0</v>
      </c>
      <c r="AO120" s="30">
        <v>0</v>
      </c>
      <c r="AP120" s="30">
        <v>0</v>
      </c>
      <c r="AQ120" s="30">
        <v>0</v>
      </c>
      <c r="AR120" s="30">
        <v>0</v>
      </c>
      <c r="AS120" s="30">
        <v>0</v>
      </c>
      <c r="AT120" s="30">
        <v>0</v>
      </c>
      <c r="AU120" s="30">
        <v>0</v>
      </c>
      <c r="AV120" s="30">
        <v>0</v>
      </c>
      <c r="AW120" s="30"/>
      <c r="AX120" s="30"/>
      <c r="AY120" s="33">
        <f t="shared" si="11"/>
        <v>495501</v>
      </c>
      <c r="AZ120" s="7">
        <f t="shared" si="7"/>
        <v>0</v>
      </c>
      <c r="BA120" s="32">
        <f t="shared" si="8"/>
        <v>295562</v>
      </c>
      <c r="BB120" s="33">
        <f t="shared" si="12"/>
        <v>495501</v>
      </c>
      <c r="BD120" s="24" t="b">
        <f t="shared" si="9"/>
        <v>1</v>
      </c>
      <c r="BE120" s="34">
        <f>BB120-K120-R120</f>
        <v>199100.12</v>
      </c>
    </row>
    <row r="121" spans="2:57" x14ac:dyDescent="0.25">
      <c r="B121" s="35" t="s">
        <v>71</v>
      </c>
      <c r="C121" s="35"/>
      <c r="D121" s="46" t="s">
        <v>406</v>
      </c>
      <c r="E121" s="36"/>
      <c r="F121" s="35"/>
      <c r="G121" s="35"/>
      <c r="H121" s="35"/>
      <c r="I121" s="35"/>
      <c r="J121" s="37"/>
      <c r="K121" s="44"/>
      <c r="L121" s="37" t="s">
        <v>324</v>
      </c>
      <c r="M121" s="37"/>
      <c r="N121" s="38">
        <f t="shared" si="13"/>
        <v>5.524</v>
      </c>
      <c r="O121" s="38">
        <v>5.524</v>
      </c>
      <c r="P121" s="38">
        <f>$P$4</f>
        <v>0</v>
      </c>
      <c r="Q121" s="38" t="s">
        <v>32</v>
      </c>
      <c r="R121" s="39">
        <v>20.170000000000002</v>
      </c>
      <c r="S121" s="39">
        <v>2283.11</v>
      </c>
      <c r="T121" s="40">
        <f t="shared" si="10"/>
        <v>2303.2800000000002</v>
      </c>
      <c r="U121" s="40">
        <f>SUM(U120:$AV120)*$N121/100</f>
        <v>27371.475240000003</v>
      </c>
      <c r="V121" s="40">
        <f>SUM(V120:$AV120)*$N121/100</f>
        <v>25930.871279999999</v>
      </c>
      <c r="W121" s="40">
        <f>SUM(W120:$AV120)*$N121/100</f>
        <v>24010.066000000003</v>
      </c>
      <c r="X121" s="40">
        <f>SUM(X120:$AV120)*$N121/100</f>
        <v>22089.260720000002</v>
      </c>
      <c r="Y121" s="40">
        <f>SUM(Y120:$AV120)*$N121/100</f>
        <v>20168.455440000002</v>
      </c>
      <c r="Z121" s="40">
        <f>SUM(Z120:$AV120)*$N121/100</f>
        <v>18247.650160000001</v>
      </c>
      <c r="AA121" s="40">
        <f>SUM(AA120:$AV120)*$N121/100</f>
        <v>16326.844879999999</v>
      </c>
      <c r="AB121" s="40">
        <f>SUM(AB120:$AV120)*$N121/100</f>
        <v>14406.0396</v>
      </c>
      <c r="AC121" s="40">
        <f>SUM(AC120:$AV120)*$N121/100</f>
        <v>12485.23432</v>
      </c>
      <c r="AD121" s="40">
        <f>SUM(AD120:$AV120)*$N121/100</f>
        <v>10564.429040000001</v>
      </c>
      <c r="AE121" s="40">
        <f>SUM(AE120:$AV120)*$N121/100</f>
        <v>8643.6237600000004</v>
      </c>
      <c r="AF121" s="40">
        <f>SUM(AF120:$AV120)*$N121/100</f>
        <v>6722.8184799999999</v>
      </c>
      <c r="AG121" s="40">
        <f>SUM(AG120:$AV120)*$N121/100</f>
        <v>4802.0132000000003</v>
      </c>
      <c r="AH121" s="40">
        <f>SUM(AH120:$AV120)*$N121/100</f>
        <v>2881.2079200000003</v>
      </c>
      <c r="AI121" s="40">
        <f>SUM(AI120:$AV120)*$N121/100</f>
        <v>960.40263999999991</v>
      </c>
      <c r="AJ121" s="40">
        <v>0</v>
      </c>
      <c r="AK121" s="40">
        <v>0</v>
      </c>
      <c r="AL121" s="40">
        <v>0</v>
      </c>
      <c r="AM121" s="40">
        <v>0</v>
      </c>
      <c r="AN121" s="40">
        <v>0</v>
      </c>
      <c r="AO121" s="40">
        <v>0</v>
      </c>
      <c r="AP121" s="40">
        <v>0</v>
      </c>
      <c r="AQ121" s="40">
        <v>0</v>
      </c>
      <c r="AR121" s="40">
        <v>0</v>
      </c>
      <c r="AS121" s="40">
        <v>0</v>
      </c>
      <c r="AT121" s="40">
        <v>0</v>
      </c>
      <c r="AU121" s="40">
        <v>0</v>
      </c>
      <c r="AV121" s="40">
        <v>0</v>
      </c>
      <c r="AW121" s="40"/>
      <c r="AX121" s="40"/>
      <c r="AY121" s="43">
        <f t="shared" si="11"/>
        <v>217913.6726799999</v>
      </c>
      <c r="AZ121" s="7">
        <f t="shared" si="7"/>
        <v>0</v>
      </c>
      <c r="BA121" s="42">
        <f t="shared" si="8"/>
        <v>77792.613840000005</v>
      </c>
      <c r="BB121" s="43">
        <f t="shared" si="12"/>
        <v>217913.67268000002</v>
      </c>
      <c r="BD121" s="24" t="b">
        <f t="shared" si="9"/>
        <v>1</v>
      </c>
    </row>
    <row r="122" spans="2:57" s="24" customFormat="1" x14ac:dyDescent="0.25">
      <c r="B122" s="25" t="s">
        <v>71</v>
      </c>
      <c r="C122" s="25">
        <v>59</v>
      </c>
      <c r="D122" s="25" t="s">
        <v>407</v>
      </c>
      <c r="E122" s="26" t="s">
        <v>325</v>
      </c>
      <c r="F122" s="25" t="s">
        <v>326</v>
      </c>
      <c r="G122" s="109" t="s">
        <v>327</v>
      </c>
      <c r="H122" s="109" t="s">
        <v>328</v>
      </c>
      <c r="I122" s="109" t="s">
        <v>29</v>
      </c>
      <c r="J122" s="110">
        <v>167687</v>
      </c>
      <c r="K122" s="47">
        <v>167687</v>
      </c>
      <c r="L122" s="27"/>
      <c r="M122" s="27"/>
      <c r="N122" s="28"/>
      <c r="O122" s="28"/>
      <c r="P122" s="28"/>
      <c r="Q122" s="28" t="s">
        <v>30</v>
      </c>
      <c r="R122" s="29"/>
      <c r="S122" s="29">
        <v>133641</v>
      </c>
      <c r="T122" s="30">
        <f t="shared" si="10"/>
        <v>133641</v>
      </c>
      <c r="U122" s="30">
        <f>167687-133641</f>
        <v>34046</v>
      </c>
      <c r="V122" s="30">
        <v>0</v>
      </c>
      <c r="W122" s="30">
        <v>0</v>
      </c>
      <c r="X122" s="30">
        <v>0</v>
      </c>
      <c r="Y122" s="30">
        <v>0</v>
      </c>
      <c r="Z122" s="30">
        <v>0</v>
      </c>
      <c r="AA122" s="30">
        <v>0</v>
      </c>
      <c r="AB122" s="30">
        <v>0</v>
      </c>
      <c r="AC122" s="30">
        <v>0</v>
      </c>
      <c r="AD122" s="30">
        <v>0</v>
      </c>
      <c r="AE122" s="30">
        <v>0</v>
      </c>
      <c r="AF122" s="30">
        <v>0</v>
      </c>
      <c r="AG122" s="30">
        <v>0</v>
      </c>
      <c r="AH122" s="30">
        <v>0</v>
      </c>
      <c r="AI122" s="30">
        <v>0</v>
      </c>
      <c r="AJ122" s="30">
        <v>0</v>
      </c>
      <c r="AK122" s="30">
        <v>0</v>
      </c>
      <c r="AL122" s="30">
        <v>0</v>
      </c>
      <c r="AM122" s="30">
        <v>0</v>
      </c>
      <c r="AN122" s="30">
        <v>0</v>
      </c>
      <c r="AO122" s="30">
        <v>0</v>
      </c>
      <c r="AP122" s="30">
        <v>0</v>
      </c>
      <c r="AQ122" s="30">
        <v>0</v>
      </c>
      <c r="AR122" s="30">
        <v>0</v>
      </c>
      <c r="AS122" s="30">
        <v>0</v>
      </c>
      <c r="AT122" s="30">
        <v>0</v>
      </c>
      <c r="AU122" s="30">
        <v>0</v>
      </c>
      <c r="AV122" s="30">
        <v>0</v>
      </c>
      <c r="AW122" s="30"/>
      <c r="AX122" s="30"/>
      <c r="AY122" s="33">
        <f t="shared" si="11"/>
        <v>167687</v>
      </c>
      <c r="AZ122" s="7">
        <f t="shared" si="7"/>
        <v>0</v>
      </c>
      <c r="BA122" s="32">
        <f t="shared" si="8"/>
        <v>0</v>
      </c>
      <c r="BB122" s="33">
        <f t="shared" si="12"/>
        <v>167687</v>
      </c>
      <c r="BD122" s="24" t="b">
        <f t="shared" si="9"/>
        <v>1</v>
      </c>
      <c r="BE122" s="34">
        <f>BB122-K122-R122</f>
        <v>0</v>
      </c>
    </row>
    <row r="123" spans="2:57" x14ac:dyDescent="0.25">
      <c r="B123" s="35" t="s">
        <v>71</v>
      </c>
      <c r="C123" s="35"/>
      <c r="D123" s="46" t="s">
        <v>408</v>
      </c>
      <c r="E123" s="36"/>
      <c r="F123" s="35"/>
      <c r="G123" s="35"/>
      <c r="H123" s="35"/>
      <c r="I123" s="35"/>
      <c r="J123" s="37"/>
      <c r="K123" s="37"/>
      <c r="L123" s="37" t="s">
        <v>275</v>
      </c>
      <c r="M123" s="37"/>
      <c r="N123" s="38">
        <f t="shared" si="13"/>
        <v>4.718</v>
      </c>
      <c r="O123" s="38">
        <v>4.718</v>
      </c>
      <c r="P123" s="38">
        <f>$P$4</f>
        <v>0</v>
      </c>
      <c r="Q123" s="38" t="s">
        <v>32</v>
      </c>
      <c r="R123" s="39"/>
      <c r="S123" s="39">
        <v>313.27</v>
      </c>
      <c r="T123" s="40">
        <f>SUM(R123:S123)+100</f>
        <v>413.27</v>
      </c>
      <c r="U123" s="40">
        <f>SUM(U122:$AV122)*$N123/100</f>
        <v>1606.2902799999999</v>
      </c>
      <c r="V123" s="40">
        <f>SUM(V122:$AV122)*$N123/100</f>
        <v>0</v>
      </c>
      <c r="W123" s="40">
        <f>SUM(W122:$AV122)*$N123/100</f>
        <v>0</v>
      </c>
      <c r="X123" s="40">
        <v>0</v>
      </c>
      <c r="Y123" s="40">
        <v>0</v>
      </c>
      <c r="Z123" s="40">
        <v>0</v>
      </c>
      <c r="AA123" s="40">
        <v>0</v>
      </c>
      <c r="AB123" s="40">
        <v>0</v>
      </c>
      <c r="AC123" s="40">
        <v>0</v>
      </c>
      <c r="AD123" s="40">
        <v>0</v>
      </c>
      <c r="AE123" s="40">
        <v>0</v>
      </c>
      <c r="AF123" s="40">
        <v>0</v>
      </c>
      <c r="AG123" s="40">
        <v>0</v>
      </c>
      <c r="AH123" s="40">
        <v>0</v>
      </c>
      <c r="AI123" s="40">
        <v>0</v>
      </c>
      <c r="AJ123" s="40">
        <v>0</v>
      </c>
      <c r="AK123" s="40">
        <v>0</v>
      </c>
      <c r="AL123" s="40">
        <v>0</v>
      </c>
      <c r="AM123" s="40">
        <v>0</v>
      </c>
      <c r="AN123" s="40">
        <v>0</v>
      </c>
      <c r="AO123" s="40">
        <v>0</v>
      </c>
      <c r="AP123" s="40">
        <v>0</v>
      </c>
      <c r="AQ123" s="40">
        <v>0</v>
      </c>
      <c r="AR123" s="40">
        <v>0</v>
      </c>
      <c r="AS123" s="40">
        <v>0</v>
      </c>
      <c r="AT123" s="40">
        <v>0</v>
      </c>
      <c r="AU123" s="40">
        <v>0</v>
      </c>
      <c r="AV123" s="40">
        <v>0</v>
      </c>
      <c r="AW123" s="40"/>
      <c r="AX123" s="40"/>
      <c r="AY123" s="43">
        <f t="shared" si="11"/>
        <v>2019.5602799999999</v>
      </c>
      <c r="AZ123" s="7">
        <f t="shared" si="7"/>
        <v>0</v>
      </c>
      <c r="BA123" s="42">
        <f t="shared" si="8"/>
        <v>0</v>
      </c>
      <c r="BB123" s="43">
        <f t="shared" si="12"/>
        <v>2019.5602799999999</v>
      </c>
      <c r="BD123" s="24" t="b">
        <f t="shared" si="9"/>
        <v>1</v>
      </c>
    </row>
    <row r="124" spans="2:57" s="50" customFormat="1" x14ac:dyDescent="0.25">
      <c r="B124" s="26" t="s">
        <v>23</v>
      </c>
      <c r="C124" s="26">
        <v>60</v>
      </c>
      <c r="D124" s="26" t="s">
        <v>429</v>
      </c>
      <c r="E124" s="26" t="s">
        <v>329</v>
      </c>
      <c r="F124" s="26" t="s">
        <v>330</v>
      </c>
      <c r="G124" s="111">
        <v>45159</v>
      </c>
      <c r="H124" s="53" t="s">
        <v>331</v>
      </c>
      <c r="I124" s="53" t="s">
        <v>29</v>
      </c>
      <c r="J124" s="110">
        <v>287500</v>
      </c>
      <c r="K124" s="27">
        <v>0</v>
      </c>
      <c r="L124" s="27"/>
      <c r="M124" s="27"/>
      <c r="N124" s="28"/>
      <c r="O124" s="28"/>
      <c r="P124" s="28"/>
      <c r="Q124" s="28" t="s">
        <v>30</v>
      </c>
      <c r="R124" s="48"/>
      <c r="S124" s="30"/>
      <c r="T124" s="30"/>
      <c r="U124" s="30">
        <v>15542</v>
      </c>
      <c r="V124" s="30">
        <v>31084</v>
      </c>
      <c r="W124" s="30">
        <v>31084</v>
      </c>
      <c r="X124" s="30">
        <v>31084</v>
      </c>
      <c r="Y124" s="30">
        <v>31084</v>
      </c>
      <c r="Z124" s="30">
        <v>31084</v>
      </c>
      <c r="AA124" s="30">
        <v>31084</v>
      </c>
      <c r="AB124" s="30">
        <v>31084</v>
      </c>
      <c r="AC124" s="30">
        <v>31084</v>
      </c>
      <c r="AD124" s="30">
        <f>J124-AC124-AB124-AA124-Z124-Y124-X124-W124-V124-U124</f>
        <v>23286</v>
      </c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3">
        <f t="shared" si="11"/>
        <v>287500</v>
      </c>
      <c r="AZ124" s="49">
        <f t="shared" si="7"/>
        <v>0</v>
      </c>
      <c r="BA124" s="32">
        <f t="shared" si="8"/>
        <v>116538</v>
      </c>
      <c r="BB124" s="33">
        <f t="shared" si="12"/>
        <v>287500</v>
      </c>
      <c r="BD124" s="50" t="b">
        <f t="shared" si="9"/>
        <v>1</v>
      </c>
      <c r="BE124" s="49">
        <f>BB124-K124-R124</f>
        <v>287500</v>
      </c>
    </row>
    <row r="125" spans="2:57" s="2" customFormat="1" x14ac:dyDescent="0.25">
      <c r="B125" s="36" t="s">
        <v>23</v>
      </c>
      <c r="C125" s="36"/>
      <c r="D125" s="85" t="s">
        <v>409</v>
      </c>
      <c r="E125" s="36"/>
      <c r="F125" s="36"/>
      <c r="G125" s="36"/>
      <c r="H125" s="36"/>
      <c r="I125" s="36"/>
      <c r="J125" s="37"/>
      <c r="K125" s="37"/>
      <c r="L125" s="37"/>
      <c r="M125" s="37"/>
      <c r="N125" s="38">
        <f t="shared" si="13"/>
        <v>5.2960000000000003</v>
      </c>
      <c r="O125" s="38">
        <v>5.2960000000000003</v>
      </c>
      <c r="P125" s="38">
        <f>$P$4</f>
        <v>0</v>
      </c>
      <c r="Q125" s="38" t="s">
        <v>32</v>
      </c>
      <c r="R125" s="51"/>
      <c r="S125" s="40"/>
      <c r="T125" s="40"/>
      <c r="U125" s="40">
        <f>SUM(U124:$AV124)*$N125/100</f>
        <v>15226</v>
      </c>
      <c r="V125" s="40">
        <f>SUM(V124:$AV124)*$N125/100</f>
        <v>14402.89568</v>
      </c>
      <c r="W125" s="40">
        <f>SUM(W124:$AV124)*$N125/100</f>
        <v>12756.687040000001</v>
      </c>
      <c r="X125" s="40">
        <f>SUM(X124:$AV124)*$N125/100</f>
        <v>11110.4784</v>
      </c>
      <c r="Y125" s="40">
        <f>SUM(Y124:$AV124)*$N125/100</f>
        <v>9464.269760000001</v>
      </c>
      <c r="Z125" s="40">
        <f>SUM(Z124:$AV124)*$N125/100</f>
        <v>7818.0611200000012</v>
      </c>
      <c r="AA125" s="40">
        <f>SUM(AA124:$AV124)*$N125/100</f>
        <v>6171.8524800000005</v>
      </c>
      <c r="AB125" s="40">
        <f>SUM(AB124:$AV124)*$N125/100</f>
        <v>4525.6438400000006</v>
      </c>
      <c r="AC125" s="40">
        <f>SUM(AC124:$AV124)*$N125/100</f>
        <v>2879.4352000000003</v>
      </c>
      <c r="AD125" s="40">
        <f>SUM(AD124:$AV124)*$N125/100</f>
        <v>1233.2265600000001</v>
      </c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3">
        <f t="shared" si="11"/>
        <v>85588.550080000015</v>
      </c>
      <c r="AZ125" s="52">
        <f t="shared" si="7"/>
        <v>0</v>
      </c>
      <c r="BA125" s="42">
        <f t="shared" si="8"/>
        <v>14810.158080000001</v>
      </c>
      <c r="BB125" s="43">
        <f t="shared" si="12"/>
        <v>85588.550080000015</v>
      </c>
      <c r="BD125" s="50" t="b">
        <f t="shared" si="9"/>
        <v>1</v>
      </c>
    </row>
    <row r="126" spans="2:57" s="50" customFormat="1" x14ac:dyDescent="0.25">
      <c r="B126" s="26" t="s">
        <v>23</v>
      </c>
      <c r="C126" s="26">
        <v>61</v>
      </c>
      <c r="D126" s="26" t="s">
        <v>410</v>
      </c>
      <c r="E126" s="26" t="s">
        <v>332</v>
      </c>
      <c r="F126" s="26" t="s">
        <v>333</v>
      </c>
      <c r="G126" s="111">
        <v>45215</v>
      </c>
      <c r="H126" s="111">
        <v>49572</v>
      </c>
      <c r="I126" s="53" t="s">
        <v>29</v>
      </c>
      <c r="J126" s="110">
        <v>353750</v>
      </c>
      <c r="K126" s="27">
        <v>353750</v>
      </c>
      <c r="L126" s="27"/>
      <c r="M126" s="27"/>
      <c r="N126" s="28"/>
      <c r="O126" s="28"/>
      <c r="P126" s="28"/>
      <c r="Q126" s="28" t="s">
        <v>30</v>
      </c>
      <c r="R126" s="48"/>
      <c r="S126" s="30"/>
      <c r="T126" s="30"/>
      <c r="U126" s="30">
        <f>7527*4</f>
        <v>30108</v>
      </c>
      <c r="V126" s="30">
        <f t="shared" ref="V126:AE126" si="14">7527*4</f>
        <v>30108</v>
      </c>
      <c r="W126" s="30">
        <f t="shared" si="14"/>
        <v>30108</v>
      </c>
      <c r="X126" s="30">
        <f t="shared" si="14"/>
        <v>30108</v>
      </c>
      <c r="Y126" s="30">
        <f t="shared" si="14"/>
        <v>30108</v>
      </c>
      <c r="Z126" s="30">
        <f t="shared" si="14"/>
        <v>30108</v>
      </c>
      <c r="AA126" s="30">
        <f t="shared" si="14"/>
        <v>30108</v>
      </c>
      <c r="AB126" s="30">
        <f t="shared" si="14"/>
        <v>30108</v>
      </c>
      <c r="AC126" s="30">
        <f t="shared" si="14"/>
        <v>30108</v>
      </c>
      <c r="AD126" s="30">
        <f t="shared" si="14"/>
        <v>30108</v>
      </c>
      <c r="AE126" s="30">
        <f t="shared" si="14"/>
        <v>30108</v>
      </c>
      <c r="AF126" s="30">
        <f>7527*2+7508</f>
        <v>22562</v>
      </c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3">
        <f t="shared" si="11"/>
        <v>353750</v>
      </c>
      <c r="AZ126" s="49">
        <f t="shared" si="7"/>
        <v>0</v>
      </c>
      <c r="BA126" s="32">
        <f t="shared" si="8"/>
        <v>173102</v>
      </c>
      <c r="BB126" s="33">
        <f t="shared" si="12"/>
        <v>353750</v>
      </c>
      <c r="BD126" s="50" t="b">
        <f t="shared" si="9"/>
        <v>1</v>
      </c>
      <c r="BE126" s="49">
        <f>BB126-K126-R126</f>
        <v>0</v>
      </c>
    </row>
    <row r="127" spans="2:57" s="2" customFormat="1" x14ac:dyDescent="0.25">
      <c r="B127" s="36" t="s">
        <v>23</v>
      </c>
      <c r="C127" s="36"/>
      <c r="D127" s="85" t="s">
        <v>411</v>
      </c>
      <c r="E127" s="36"/>
      <c r="F127" s="36"/>
      <c r="G127" s="36"/>
      <c r="H127" s="36"/>
      <c r="I127" s="36"/>
      <c r="J127" s="37"/>
      <c r="K127" s="37"/>
      <c r="L127" s="37"/>
      <c r="M127" s="37"/>
      <c r="N127" s="38">
        <f t="shared" si="13"/>
        <v>4.5910000000000002</v>
      </c>
      <c r="O127" s="38">
        <v>4.5910000000000002</v>
      </c>
      <c r="P127" s="38"/>
      <c r="Q127" s="38" t="s">
        <v>32</v>
      </c>
      <c r="R127" s="51"/>
      <c r="S127" s="40"/>
      <c r="T127" s="40"/>
      <c r="U127" s="40">
        <f>SUM(U126:$AV126)*$N127/100+261</f>
        <v>16501.662499999999</v>
      </c>
      <c r="V127" s="40">
        <f>SUM(V126:$AV126)*$N127/100</f>
        <v>14858.40422</v>
      </c>
      <c r="W127" s="40">
        <f>SUM(W126:$AV126)*$N127/100</f>
        <v>13476.14594</v>
      </c>
      <c r="X127" s="40">
        <f>SUM(X126:$AV126)*$N127/100</f>
        <v>12093.88766</v>
      </c>
      <c r="Y127" s="40">
        <f>SUM(Y126:$AV126)*$N127/100</f>
        <v>10711.62938</v>
      </c>
      <c r="Z127" s="40">
        <f>SUM(Z126:$AV126)*$N127/100</f>
        <v>9329.3711000000003</v>
      </c>
      <c r="AA127" s="40">
        <f>SUM(AA126:$AV126)*$N127/100</f>
        <v>7947.1128200000003</v>
      </c>
      <c r="AB127" s="40">
        <f>SUM(AB126:$AV126)*$N127/100</f>
        <v>6564.8545400000003</v>
      </c>
      <c r="AC127" s="40">
        <f>SUM(AC126:$AV126)*$N127/100</f>
        <v>5182.5962600000003</v>
      </c>
      <c r="AD127" s="40">
        <f>SUM(AD126:$AV126)*$N127/100</f>
        <v>3800.3379800000002</v>
      </c>
      <c r="AE127" s="40">
        <f>SUM(AE126:$AV126)*$N127/100</f>
        <v>2418.0797000000002</v>
      </c>
      <c r="AF127" s="40">
        <f>SUM(AF126:$AV126)*$N127/100</f>
        <v>1035.82142</v>
      </c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3">
        <f t="shared" si="11"/>
        <v>103919.90351999999</v>
      </c>
      <c r="AZ127" s="52">
        <f t="shared" si="7"/>
        <v>0</v>
      </c>
      <c r="BA127" s="42">
        <f t="shared" si="8"/>
        <v>26948.80272</v>
      </c>
      <c r="BB127" s="43">
        <f t="shared" si="12"/>
        <v>103919.90351999999</v>
      </c>
      <c r="BD127" s="50" t="b">
        <f t="shared" si="9"/>
        <v>1</v>
      </c>
    </row>
    <row r="128" spans="2:57" s="2" customFormat="1" x14ac:dyDescent="0.25">
      <c r="B128" s="26" t="s">
        <v>71</v>
      </c>
      <c r="C128" s="26">
        <v>62</v>
      </c>
      <c r="D128" s="26" t="s">
        <v>334</v>
      </c>
      <c r="E128" s="53" t="s">
        <v>335</v>
      </c>
      <c r="F128" s="53"/>
      <c r="G128" s="53">
        <v>2024</v>
      </c>
      <c r="H128" s="53">
        <v>2029</v>
      </c>
      <c r="I128" s="53" t="s">
        <v>29</v>
      </c>
      <c r="J128" s="110">
        <v>196584</v>
      </c>
      <c r="K128" s="110"/>
      <c r="L128" s="110"/>
      <c r="M128" s="110"/>
      <c r="N128" s="118"/>
      <c r="O128" s="118"/>
      <c r="P128" s="118"/>
      <c r="Q128" s="28" t="s">
        <v>30</v>
      </c>
      <c r="R128" s="48"/>
      <c r="S128" s="30"/>
      <c r="T128" s="30"/>
      <c r="U128" s="30"/>
      <c r="V128" s="30"/>
      <c r="W128" s="30">
        <f>$J$128/5</f>
        <v>39316.800000000003</v>
      </c>
      <c r="X128" s="30">
        <f t="shared" ref="X128:AA128" si="15">$J$128/5</f>
        <v>39316.800000000003</v>
      </c>
      <c r="Y128" s="30">
        <f t="shared" si="15"/>
        <v>39316.800000000003</v>
      </c>
      <c r="Z128" s="30">
        <f t="shared" si="15"/>
        <v>39316.800000000003</v>
      </c>
      <c r="AA128" s="30">
        <f t="shared" si="15"/>
        <v>39316.800000000003</v>
      </c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3">
        <f t="shared" si="11"/>
        <v>196584</v>
      </c>
      <c r="AZ128" s="52">
        <f t="shared" si="7"/>
        <v>0</v>
      </c>
      <c r="BA128" s="32">
        <f t="shared" si="8"/>
        <v>39316.800000000003</v>
      </c>
      <c r="BB128" s="33">
        <f t="shared" si="12"/>
        <v>196584</v>
      </c>
      <c r="BD128" s="50" t="b">
        <f t="shared" si="9"/>
        <v>1</v>
      </c>
      <c r="BE128" s="49">
        <f>BB128-K128-R128</f>
        <v>196584</v>
      </c>
    </row>
    <row r="129" spans="2:57" s="2" customFormat="1" x14ac:dyDescent="0.25">
      <c r="B129" s="36" t="s">
        <v>71</v>
      </c>
      <c r="C129" s="85"/>
      <c r="D129" s="85" t="s">
        <v>336</v>
      </c>
      <c r="E129" s="36"/>
      <c r="F129" s="36"/>
      <c r="G129" s="36"/>
      <c r="H129" s="36"/>
      <c r="I129" s="36"/>
      <c r="J129" s="37"/>
      <c r="K129" s="37"/>
      <c r="L129" s="37"/>
      <c r="M129" s="37"/>
      <c r="N129" s="38">
        <f t="shared" si="13"/>
        <v>4.4470000000000001</v>
      </c>
      <c r="O129" s="38">
        <v>4.4470000000000001</v>
      </c>
      <c r="P129" s="38">
        <f>$P$4</f>
        <v>0</v>
      </c>
      <c r="Q129" s="38" t="s">
        <v>32</v>
      </c>
      <c r="R129" s="51"/>
      <c r="S129" s="40"/>
      <c r="T129" s="40"/>
      <c r="U129" s="40"/>
      <c r="V129" s="40">
        <f>SUM(V128:$AV128)*$N129/100</f>
        <v>8742.0904800000008</v>
      </c>
      <c r="W129" s="40">
        <f>SUM(W128:$AV128)*$N129/100</f>
        <v>8742.0904800000008</v>
      </c>
      <c r="X129" s="40">
        <f>SUM(X128:$AV128)*$N129/100</f>
        <v>6993.6723840000004</v>
      </c>
      <c r="Y129" s="40">
        <f>SUM(Y128:$AV128)*$N129/100</f>
        <v>5245.2542880000001</v>
      </c>
      <c r="Z129" s="40">
        <f>SUM(Z128:$AV128)*$N129/100</f>
        <v>3496.8361920000002</v>
      </c>
      <c r="AA129" s="40">
        <f>SUM(AA128:$AV128)*$N129/100</f>
        <v>1748.4180960000001</v>
      </c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3">
        <f t="shared" si="11"/>
        <v>34968.361920000003</v>
      </c>
      <c r="AZ129" s="52">
        <f t="shared" si="7"/>
        <v>0</v>
      </c>
      <c r="BA129" s="42">
        <f t="shared" si="8"/>
        <v>1748.4180960000001</v>
      </c>
      <c r="BB129" s="43">
        <f t="shared" si="12"/>
        <v>34968.361920000003</v>
      </c>
      <c r="BD129" s="50" t="b">
        <f t="shared" si="9"/>
        <v>1</v>
      </c>
    </row>
    <row r="130" spans="2:57" s="2" customFormat="1" x14ac:dyDescent="0.25">
      <c r="B130" s="26" t="s">
        <v>71</v>
      </c>
      <c r="C130" s="26">
        <v>63</v>
      </c>
      <c r="D130" s="26" t="s">
        <v>337</v>
      </c>
      <c r="E130" s="53" t="s">
        <v>335</v>
      </c>
      <c r="F130" s="53"/>
      <c r="G130" s="53">
        <v>2024</v>
      </c>
      <c r="H130" s="53">
        <v>2039</v>
      </c>
      <c r="I130" s="53" t="s">
        <v>29</v>
      </c>
      <c r="J130" s="110">
        <v>787514</v>
      </c>
      <c r="K130" s="110"/>
      <c r="L130" s="110"/>
      <c r="M130" s="110"/>
      <c r="N130" s="118"/>
      <c r="O130" s="118"/>
      <c r="P130" s="118"/>
      <c r="Q130" s="28" t="s">
        <v>30</v>
      </c>
      <c r="R130" s="48"/>
      <c r="S130" s="30"/>
      <c r="T130" s="30"/>
      <c r="U130" s="30"/>
      <c r="V130" s="30"/>
      <c r="W130" s="30"/>
      <c r="X130" s="30">
        <f>$J$130/15</f>
        <v>52500.933333333334</v>
      </c>
      <c r="Y130" s="30">
        <f t="shared" ref="Y130:AL130" si="16">$J$130/15</f>
        <v>52500.933333333334</v>
      </c>
      <c r="Z130" s="30">
        <f t="shared" si="16"/>
        <v>52500.933333333334</v>
      </c>
      <c r="AA130" s="30">
        <f t="shared" si="16"/>
        <v>52500.933333333334</v>
      </c>
      <c r="AB130" s="30">
        <f t="shared" si="16"/>
        <v>52500.933333333334</v>
      </c>
      <c r="AC130" s="30">
        <f t="shared" si="16"/>
        <v>52500.933333333334</v>
      </c>
      <c r="AD130" s="30">
        <f t="shared" si="16"/>
        <v>52500.933333333334</v>
      </c>
      <c r="AE130" s="30">
        <f t="shared" si="16"/>
        <v>52500.933333333334</v>
      </c>
      <c r="AF130" s="30">
        <f t="shared" si="16"/>
        <v>52500.933333333334</v>
      </c>
      <c r="AG130" s="30">
        <f t="shared" si="16"/>
        <v>52500.933333333334</v>
      </c>
      <c r="AH130" s="30">
        <f t="shared" si="16"/>
        <v>52500.933333333334</v>
      </c>
      <c r="AI130" s="30">
        <f t="shared" si="16"/>
        <v>52500.933333333334</v>
      </c>
      <c r="AJ130" s="30">
        <f t="shared" si="16"/>
        <v>52500.933333333334</v>
      </c>
      <c r="AK130" s="30">
        <f t="shared" si="16"/>
        <v>52500.933333333334</v>
      </c>
      <c r="AL130" s="30">
        <f t="shared" si="16"/>
        <v>52500.933333333334</v>
      </c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3">
        <f t="shared" si="11"/>
        <v>787514.00000000012</v>
      </c>
      <c r="AZ130" s="52">
        <f t="shared" si="7"/>
        <v>0</v>
      </c>
      <c r="BA130" s="32">
        <f t="shared" si="8"/>
        <v>630011.20000000007</v>
      </c>
      <c r="BB130" s="33">
        <f t="shared" si="12"/>
        <v>787514</v>
      </c>
      <c r="BD130" s="50" t="b">
        <f t="shared" si="9"/>
        <v>1</v>
      </c>
      <c r="BE130" s="49">
        <f>BB130-K130-R130</f>
        <v>787514</v>
      </c>
    </row>
    <row r="131" spans="2:57" s="2" customFormat="1" x14ac:dyDescent="0.25">
      <c r="B131" s="36" t="s">
        <v>71</v>
      </c>
      <c r="C131" s="85"/>
      <c r="D131" s="85"/>
      <c r="E131" s="36"/>
      <c r="F131" s="36"/>
      <c r="G131" s="36"/>
      <c r="H131" s="36"/>
      <c r="I131" s="36"/>
      <c r="J131" s="36"/>
      <c r="K131" s="37"/>
      <c r="L131" s="37"/>
      <c r="M131" s="37"/>
      <c r="N131" s="38">
        <f t="shared" ref="N131" si="17">SUM(O131:P131)</f>
        <v>4.944</v>
      </c>
      <c r="O131" s="38">
        <v>4.944</v>
      </c>
      <c r="P131" s="38">
        <f>$P$4</f>
        <v>0</v>
      </c>
      <c r="Q131" s="38" t="s">
        <v>32</v>
      </c>
      <c r="R131" s="51"/>
      <c r="S131" s="40"/>
      <c r="T131" s="40"/>
      <c r="U131" s="40"/>
      <c r="V131" s="40">
        <f>SUM(V130:$AV130)*$N131/100</f>
        <v>38934.692160000006</v>
      </c>
      <c r="W131" s="40">
        <f>SUM(W130:$AV130)*$N131/100</f>
        <v>38934.692160000006</v>
      </c>
      <c r="X131" s="40">
        <f>SUM(X130:$AV130)*$N131/100</f>
        <v>38934.692160000006</v>
      </c>
      <c r="Y131" s="40">
        <f>SUM(Y130:$AV130)*$N131/100</f>
        <v>36339.046016000008</v>
      </c>
      <c r="Z131" s="40">
        <f>SUM(Z130:$AV130)*$N131/100</f>
        <v>33743.399872000002</v>
      </c>
      <c r="AA131" s="40">
        <f>SUM(AA130:$AV130)*$N131/100</f>
        <v>31147.753728000003</v>
      </c>
      <c r="AB131" s="40">
        <f>SUM(AB130:$AV130)*$N131/100</f>
        <v>28552.107584000001</v>
      </c>
      <c r="AC131" s="40">
        <f>SUM(AC130:$AV130)*$N131/100</f>
        <v>25956.461440000003</v>
      </c>
      <c r="AD131" s="40">
        <f>SUM(AD130:$AV130)*$N131/100</f>
        <v>23360.815296000004</v>
      </c>
      <c r="AE131" s="40">
        <f>SUM(AE130:$AV130)*$N131/100</f>
        <v>20765.169152000002</v>
      </c>
      <c r="AF131" s="40">
        <f>SUM(AF130:$AV130)*$N131/100</f>
        <v>18169.523008000004</v>
      </c>
      <c r="AG131" s="40">
        <f>SUM(AG130:$AV130)*$N131/100</f>
        <v>15573.876864000002</v>
      </c>
      <c r="AH131" s="40">
        <f>SUM(AH130:$AV130)*$N131/100</f>
        <v>12978.230720000001</v>
      </c>
      <c r="AI131" s="40">
        <f>SUM(AI130:$AV130)*$N131/100</f>
        <v>10382.584575999999</v>
      </c>
      <c r="AJ131" s="40">
        <f>SUM(AJ130:$AV130)*$N131/100</f>
        <v>7786.938431999999</v>
      </c>
      <c r="AK131" s="40">
        <f>SUM(AK130:$AV130)*$N131/100</f>
        <v>5191.2922879999996</v>
      </c>
      <c r="AL131" s="40">
        <f>SUM(AL130:$AV130)*$N131/100</f>
        <v>2595.6461439999998</v>
      </c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3">
        <f t="shared" si="11"/>
        <v>389346.9216</v>
      </c>
      <c r="AZ131" s="52">
        <f t="shared" si="7"/>
        <v>0</v>
      </c>
      <c r="BA131" s="42">
        <f t="shared" si="8"/>
        <v>202460.399232</v>
      </c>
      <c r="BB131" s="43">
        <f t="shared" si="12"/>
        <v>389346.9216</v>
      </c>
      <c r="BD131" s="50" t="b">
        <f t="shared" si="9"/>
        <v>1</v>
      </c>
    </row>
    <row r="132" spans="2:57" s="2" customFormat="1" x14ac:dyDescent="0.25">
      <c r="B132" s="26" t="s">
        <v>23</v>
      </c>
      <c r="C132" s="26">
        <v>64</v>
      </c>
      <c r="D132" s="26" t="s">
        <v>338</v>
      </c>
      <c r="E132" s="53" t="s">
        <v>335</v>
      </c>
      <c r="F132" s="53"/>
      <c r="G132" s="53">
        <v>2024</v>
      </c>
      <c r="H132" s="53">
        <v>2031</v>
      </c>
      <c r="I132" s="53" t="s">
        <v>29</v>
      </c>
      <c r="J132" s="110"/>
      <c r="K132" s="110"/>
      <c r="L132" s="110"/>
      <c r="M132" s="110"/>
      <c r="N132" s="118"/>
      <c r="O132" s="118"/>
      <c r="P132" s="118"/>
      <c r="Q132" s="28" t="s">
        <v>30</v>
      </c>
      <c r="R132" s="48"/>
      <c r="S132" s="30"/>
      <c r="T132" s="30"/>
      <c r="U132" s="30">
        <f>$J$132/7</f>
        <v>0</v>
      </c>
      <c r="V132" s="30">
        <f t="shared" ref="V132:AA132" si="18">$J$132/7</f>
        <v>0</v>
      </c>
      <c r="W132" s="30">
        <f t="shared" si="18"/>
        <v>0</v>
      </c>
      <c r="X132" s="30">
        <f t="shared" si="18"/>
        <v>0</v>
      </c>
      <c r="Y132" s="30">
        <f t="shared" si="18"/>
        <v>0</v>
      </c>
      <c r="Z132" s="30">
        <f t="shared" si="18"/>
        <v>0</v>
      </c>
      <c r="AA132" s="30">
        <f t="shared" si="18"/>
        <v>0</v>
      </c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3">
        <f t="shared" si="11"/>
        <v>0</v>
      </c>
      <c r="AZ132" s="52">
        <f t="shared" si="7"/>
        <v>0</v>
      </c>
      <c r="BA132" s="32">
        <f t="shared" si="8"/>
        <v>0</v>
      </c>
      <c r="BB132" s="33">
        <f t="shared" si="12"/>
        <v>0</v>
      </c>
      <c r="BD132" s="50" t="b">
        <f t="shared" si="9"/>
        <v>1</v>
      </c>
      <c r="BE132" s="49">
        <f>BB132-K132-R132</f>
        <v>0</v>
      </c>
    </row>
    <row r="133" spans="2:57" s="2" customFormat="1" x14ac:dyDescent="0.25">
      <c r="B133" s="36" t="s">
        <v>23</v>
      </c>
      <c r="C133" s="85"/>
      <c r="D133" s="85"/>
      <c r="E133" s="36"/>
      <c r="F133" s="36"/>
      <c r="G133" s="36"/>
      <c r="H133" s="36"/>
      <c r="I133" s="36"/>
      <c r="J133" s="37"/>
      <c r="K133" s="37"/>
      <c r="L133" s="37"/>
      <c r="M133" s="37"/>
      <c r="N133" s="38">
        <f t="shared" ref="N133:N135" si="19">SUM(O133:P133)</f>
        <v>4.4470000000000001</v>
      </c>
      <c r="O133" s="38">
        <v>4.4470000000000001</v>
      </c>
      <c r="P133" s="38">
        <f>$P$4</f>
        <v>0</v>
      </c>
      <c r="Q133" s="38" t="s">
        <v>32</v>
      </c>
      <c r="R133" s="51"/>
      <c r="S133" s="40"/>
      <c r="T133" s="40"/>
      <c r="U133" s="40">
        <f>SUM(U132:$AV132)*$N133/100</f>
        <v>0</v>
      </c>
      <c r="V133" s="40">
        <f>SUM(V132:$AV132)*$N133/100</f>
        <v>0</v>
      </c>
      <c r="W133" s="40">
        <f>SUM(W132:$AV132)*$N133/100</f>
        <v>0</v>
      </c>
      <c r="X133" s="40">
        <f>SUM(X132:$AV132)*$N133/100</f>
        <v>0</v>
      </c>
      <c r="Y133" s="40">
        <f>SUM(Y132:$AV132)*$N133/100</f>
        <v>0</v>
      </c>
      <c r="Z133" s="40">
        <f>SUM(Z132:$AV132)*$N133/100</f>
        <v>0</v>
      </c>
      <c r="AA133" s="40">
        <f>SUM(AA132:$AV132)*$N133/100</f>
        <v>0</v>
      </c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3">
        <f t="shared" si="11"/>
        <v>0</v>
      </c>
      <c r="AZ133" s="52">
        <f t="shared" si="7"/>
        <v>0</v>
      </c>
      <c r="BA133" s="42">
        <f t="shared" si="8"/>
        <v>0</v>
      </c>
      <c r="BB133" s="43">
        <f t="shared" si="12"/>
        <v>0</v>
      </c>
      <c r="BD133" s="50" t="b">
        <f t="shared" si="9"/>
        <v>1</v>
      </c>
    </row>
    <row r="134" spans="2:57" s="2" customFormat="1" x14ac:dyDescent="0.25">
      <c r="B134" s="26" t="s">
        <v>23</v>
      </c>
      <c r="C134" s="26">
        <v>65</v>
      </c>
      <c r="D134" s="26" t="s">
        <v>339</v>
      </c>
      <c r="E134" s="53" t="s">
        <v>335</v>
      </c>
      <c r="F134" s="53"/>
      <c r="G134" s="53">
        <v>2025</v>
      </c>
      <c r="H134" s="53">
        <v>2045</v>
      </c>
      <c r="I134" s="53" t="s">
        <v>29</v>
      </c>
      <c r="J134" s="110">
        <f>4890000+800000</f>
        <v>5690000</v>
      </c>
      <c r="K134" s="110"/>
      <c r="L134" s="110"/>
      <c r="M134" s="110"/>
      <c r="N134" s="118"/>
      <c r="O134" s="118"/>
      <c r="P134" s="118"/>
      <c r="Q134" s="28" t="s">
        <v>30</v>
      </c>
      <c r="R134" s="48"/>
      <c r="S134" s="30"/>
      <c r="T134" s="30"/>
      <c r="U134" s="30"/>
      <c r="V134" s="30"/>
      <c r="W134" s="30"/>
      <c r="X134" s="30">
        <f>$J$134/18/2</f>
        <v>158055.55555555556</v>
      </c>
      <c r="Y134" s="30">
        <f t="shared" ref="Y134:AN134" si="20">$J$134/18</f>
        <v>316111.11111111112</v>
      </c>
      <c r="Z134" s="30">
        <f t="shared" si="20"/>
        <v>316111.11111111112</v>
      </c>
      <c r="AA134" s="30">
        <f t="shared" si="20"/>
        <v>316111.11111111112</v>
      </c>
      <c r="AB134" s="30">
        <f t="shared" si="20"/>
        <v>316111.11111111112</v>
      </c>
      <c r="AC134" s="30">
        <f t="shared" si="20"/>
        <v>316111.11111111112</v>
      </c>
      <c r="AD134" s="30">
        <f t="shared" si="20"/>
        <v>316111.11111111112</v>
      </c>
      <c r="AE134" s="30">
        <f t="shared" si="20"/>
        <v>316111.11111111112</v>
      </c>
      <c r="AF134" s="30">
        <f t="shared" si="20"/>
        <v>316111.11111111112</v>
      </c>
      <c r="AG134" s="30">
        <f t="shared" si="20"/>
        <v>316111.11111111112</v>
      </c>
      <c r="AH134" s="30">
        <f t="shared" si="20"/>
        <v>316111.11111111112</v>
      </c>
      <c r="AI134" s="30">
        <f t="shared" si="20"/>
        <v>316111.11111111112</v>
      </c>
      <c r="AJ134" s="30">
        <f t="shared" si="20"/>
        <v>316111.11111111112</v>
      </c>
      <c r="AK134" s="30">
        <f t="shared" si="20"/>
        <v>316111.11111111112</v>
      </c>
      <c r="AL134" s="30">
        <f t="shared" si="20"/>
        <v>316111.11111111112</v>
      </c>
      <c r="AM134" s="30">
        <f t="shared" si="20"/>
        <v>316111.11111111112</v>
      </c>
      <c r="AN134" s="30">
        <f t="shared" si="20"/>
        <v>316111.11111111112</v>
      </c>
      <c r="AO134" s="30">
        <f>$J$134/18+$J$134/18/2</f>
        <v>474166.66666666669</v>
      </c>
      <c r="AP134" s="30"/>
      <c r="AQ134" s="30"/>
      <c r="AR134" s="30"/>
      <c r="AS134" s="30"/>
      <c r="AT134" s="30"/>
      <c r="AU134" s="30"/>
      <c r="AV134" s="30"/>
      <c r="AW134" s="30"/>
      <c r="AX134" s="30"/>
      <c r="AY134" s="33">
        <f>SUM(T134:AX134)</f>
        <v>5689999.9999999991</v>
      </c>
      <c r="AZ134" s="52">
        <f t="shared" si="7"/>
        <v>0</v>
      </c>
      <c r="BA134" s="32">
        <f t="shared" si="8"/>
        <v>4899722.222222222</v>
      </c>
      <c r="BB134" s="33">
        <f t="shared" si="12"/>
        <v>5690000</v>
      </c>
      <c r="BD134" s="50" t="b">
        <f t="shared" si="9"/>
        <v>1</v>
      </c>
      <c r="BE134" s="49">
        <f>BB134-K134-R134</f>
        <v>5690000</v>
      </c>
    </row>
    <row r="135" spans="2:57" s="2" customFormat="1" x14ac:dyDescent="0.25">
      <c r="B135" s="36" t="s">
        <v>23</v>
      </c>
      <c r="C135" s="85"/>
      <c r="D135" s="85"/>
      <c r="E135" s="36"/>
      <c r="F135" s="36"/>
      <c r="G135" s="36"/>
      <c r="H135" s="36"/>
      <c r="I135" s="36"/>
      <c r="J135" s="37"/>
      <c r="K135" s="37"/>
      <c r="L135" s="37"/>
      <c r="M135" s="37" t="s">
        <v>201</v>
      </c>
      <c r="N135" s="38">
        <f t="shared" si="19"/>
        <v>5.1029999999999998</v>
      </c>
      <c r="O135" s="38">
        <v>5.1029999999999998</v>
      </c>
      <c r="P135" s="38">
        <f>$P$4</f>
        <v>0</v>
      </c>
      <c r="Q135" s="38" t="s">
        <v>32</v>
      </c>
      <c r="R135" s="51"/>
      <c r="S135" s="40"/>
      <c r="T135" s="40"/>
      <c r="U135" s="40"/>
      <c r="V135" s="40">
        <f>SUM(V134:$AV134)*$N135/100/4</f>
        <v>72590.174999999988</v>
      </c>
      <c r="W135" s="40">
        <f>SUM(W134:$AV134)*$N135/100</f>
        <v>290360.69999999995</v>
      </c>
      <c r="X135" s="40">
        <f>SUM(X134:$AV134)*$N135/100</f>
        <v>290360.69999999995</v>
      </c>
      <c r="Y135" s="40">
        <f>SUM(Y134:$AV134)*$N135/100</f>
        <v>282295.12499999994</v>
      </c>
      <c r="Z135" s="40">
        <f>SUM(Z134:$AV134)*$N135/100</f>
        <v>266163.97499999998</v>
      </c>
      <c r="AA135" s="40">
        <f>SUM(AA134:$AV134)*$N135/100</f>
        <v>250032.82499999995</v>
      </c>
      <c r="AB135" s="40">
        <f>SUM(AB134:$AV134)*$N135/100</f>
        <v>233901.67499999993</v>
      </c>
      <c r="AC135" s="40">
        <f>SUM(AC134:$AV134)*$N135/100</f>
        <v>217770.52499999994</v>
      </c>
      <c r="AD135" s="40">
        <f>SUM(AD134:$AV134)*$N135/100</f>
        <v>201639.37499999997</v>
      </c>
      <c r="AE135" s="40">
        <f>SUM(AE134:$AV134)*$N135/100</f>
        <v>185508.22499999998</v>
      </c>
      <c r="AF135" s="40">
        <f>SUM(AF134:$AV134)*$N135/100</f>
        <v>169377.07499999995</v>
      </c>
      <c r="AG135" s="40">
        <f>SUM(AG134:$AV134)*$N135/100</f>
        <v>153245.92499999996</v>
      </c>
      <c r="AH135" s="40">
        <f>SUM(AH134:$AV134)*$N135/100</f>
        <v>137114.77499999999</v>
      </c>
      <c r="AI135" s="40">
        <f>SUM(AI134:$AV134)*$N135/100</f>
        <v>120983.62499999999</v>
      </c>
      <c r="AJ135" s="40">
        <f>SUM(AJ134:$AV134)*$N135/100</f>
        <v>104852.47500000001</v>
      </c>
      <c r="AK135" s="40">
        <f>SUM(AK134:$AV134)*$N135/100</f>
        <v>88721.324999999997</v>
      </c>
      <c r="AL135" s="40">
        <f>SUM(AL134:$AV134)*$N135/100</f>
        <v>72590.175000000003</v>
      </c>
      <c r="AM135" s="40">
        <f>SUM(AM134:$AV134)*$N135/100</f>
        <v>56459.025000000001</v>
      </c>
      <c r="AN135" s="40">
        <f>SUM(AN134:$AV134)*$N135/100</f>
        <v>40327.874999999993</v>
      </c>
      <c r="AO135" s="40">
        <f>SUM(AO134:$AV134)*$N135/100</f>
        <v>24196.724999999999</v>
      </c>
      <c r="AP135" s="40"/>
      <c r="AQ135" s="40"/>
      <c r="AR135" s="40"/>
      <c r="AS135" s="40"/>
      <c r="AT135" s="40"/>
      <c r="AU135" s="40"/>
      <c r="AV135" s="40"/>
      <c r="AW135" s="40"/>
      <c r="AX135" s="40"/>
      <c r="AY135" s="43">
        <f t="shared" si="11"/>
        <v>3258492.3</v>
      </c>
      <c r="AZ135" s="52">
        <f t="shared" ref="AZ135:AZ142" si="21">AY135-SUM(T135:AX135)</f>
        <v>0</v>
      </c>
      <c r="BA135" s="42">
        <f t="shared" ref="BA135:BA141" si="22">SUM(AA135:AX135)</f>
        <v>2056721.6249999998</v>
      </c>
      <c r="BB135" s="43">
        <f t="shared" si="12"/>
        <v>3258492.3</v>
      </c>
      <c r="BD135" s="50" t="b">
        <f t="shared" ref="BD135:BD145" si="23">AY135=BB135</f>
        <v>1</v>
      </c>
    </row>
    <row r="136" spans="2:57" s="64" customFormat="1" x14ac:dyDescent="0.25">
      <c r="B136" s="55"/>
      <c r="C136" s="56" t="s">
        <v>340</v>
      </c>
      <c r="D136" s="56" t="s">
        <v>412</v>
      </c>
      <c r="E136" s="53" t="s">
        <v>341</v>
      </c>
      <c r="F136" s="56" t="s">
        <v>342</v>
      </c>
      <c r="G136" s="57">
        <v>44781</v>
      </c>
      <c r="H136" s="57">
        <v>45127</v>
      </c>
      <c r="I136" s="56" t="s">
        <v>29</v>
      </c>
      <c r="J136" s="110">
        <v>39831</v>
      </c>
      <c r="K136" s="58"/>
      <c r="L136" s="58"/>
      <c r="M136" s="58"/>
      <c r="N136" s="59"/>
      <c r="O136" s="59"/>
      <c r="P136" s="59"/>
      <c r="Q136" s="60" t="s">
        <v>30</v>
      </c>
      <c r="R136" s="61">
        <v>39831</v>
      </c>
      <c r="S136" s="61"/>
      <c r="T136" s="61">
        <f t="shared" ref="T136:T141" si="24">SUM(R136:S136)</f>
        <v>39831</v>
      </c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2">
        <f t="shared" ref="AY136:AY137" si="25">SUM(T136:AX136)</f>
        <v>39831</v>
      </c>
      <c r="AZ136" s="7">
        <f t="shared" si="21"/>
        <v>0</v>
      </c>
      <c r="BA136" s="63">
        <f t="shared" ref="BA136:BA139" si="26">SUM(AA136:AX136)</f>
        <v>0</v>
      </c>
      <c r="BB136" s="62">
        <f t="shared" ref="BB136:BB141" si="27">SUM(T136:Z136,BA136)</f>
        <v>39831</v>
      </c>
      <c r="BD136" s="24" t="b">
        <f t="shared" si="23"/>
        <v>1</v>
      </c>
    </row>
    <row r="137" spans="2:57" s="64" customFormat="1" x14ac:dyDescent="0.25">
      <c r="B137" s="65"/>
      <c r="C137" s="65"/>
      <c r="D137" s="65" t="s">
        <v>413</v>
      </c>
      <c r="E137" s="36"/>
      <c r="F137" s="65"/>
      <c r="G137" s="65"/>
      <c r="H137" s="65"/>
      <c r="I137" s="65"/>
      <c r="J137" s="37"/>
      <c r="K137" s="66"/>
      <c r="L137" s="66"/>
      <c r="M137" s="66"/>
      <c r="N137" s="67"/>
      <c r="O137" s="67"/>
      <c r="P137" s="67"/>
      <c r="Q137" s="67" t="s">
        <v>32</v>
      </c>
      <c r="R137" s="68">
        <v>301.77000000000004</v>
      </c>
      <c r="S137" s="68"/>
      <c r="T137" s="68">
        <f t="shared" si="24"/>
        <v>301.77000000000004</v>
      </c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9">
        <f t="shared" si="25"/>
        <v>301.77000000000004</v>
      </c>
      <c r="AZ137" s="7">
        <f t="shared" si="21"/>
        <v>0</v>
      </c>
      <c r="BA137" s="70">
        <f t="shared" si="26"/>
        <v>0</v>
      </c>
      <c r="BB137" s="69">
        <f t="shared" si="27"/>
        <v>301.77000000000004</v>
      </c>
      <c r="BD137" s="24" t="b">
        <f t="shared" si="23"/>
        <v>1</v>
      </c>
    </row>
    <row r="138" spans="2:57" s="64" customFormat="1" x14ac:dyDescent="0.25">
      <c r="B138" s="55"/>
      <c r="C138" s="56" t="s">
        <v>340</v>
      </c>
      <c r="D138" s="56" t="s">
        <v>414</v>
      </c>
      <c r="E138" s="53" t="s">
        <v>343</v>
      </c>
      <c r="F138" s="56" t="s">
        <v>344</v>
      </c>
      <c r="G138" s="57">
        <v>43248</v>
      </c>
      <c r="H138" s="57">
        <v>45068</v>
      </c>
      <c r="I138" s="56" t="s">
        <v>29</v>
      </c>
      <c r="J138" s="110">
        <v>8518.4</v>
      </c>
      <c r="K138" s="58"/>
      <c r="L138" s="58"/>
      <c r="M138" s="58"/>
      <c r="N138" s="59"/>
      <c r="O138" s="59"/>
      <c r="P138" s="59"/>
      <c r="Q138" s="60" t="s">
        <v>30</v>
      </c>
      <c r="R138" s="61">
        <v>948</v>
      </c>
      <c r="S138" s="61"/>
      <c r="T138" s="61">
        <f t="shared" si="24"/>
        <v>948</v>
      </c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2">
        <f t="shared" ref="AY138:AY141" si="28">SUM(T138:AX138)</f>
        <v>948</v>
      </c>
      <c r="AZ138" s="7">
        <f t="shared" si="21"/>
        <v>0</v>
      </c>
      <c r="BA138" s="63">
        <f t="shared" si="26"/>
        <v>0</v>
      </c>
      <c r="BB138" s="62">
        <f t="shared" si="27"/>
        <v>948</v>
      </c>
      <c r="BD138" s="24" t="b">
        <f t="shared" si="23"/>
        <v>1</v>
      </c>
    </row>
    <row r="139" spans="2:57" s="64" customFormat="1" x14ac:dyDescent="0.25">
      <c r="B139" s="65"/>
      <c r="C139" s="65"/>
      <c r="D139" s="65" t="s">
        <v>415</v>
      </c>
      <c r="E139" s="36"/>
      <c r="F139" s="65"/>
      <c r="G139" s="65"/>
      <c r="H139" s="65"/>
      <c r="I139" s="65"/>
      <c r="J139" s="37"/>
      <c r="K139" s="66"/>
      <c r="L139" s="66"/>
      <c r="M139" s="66"/>
      <c r="N139" s="67"/>
      <c r="O139" s="67"/>
      <c r="P139" s="67"/>
      <c r="Q139" s="67" t="s">
        <v>32</v>
      </c>
      <c r="R139" s="68">
        <v>3.79</v>
      </c>
      <c r="S139" s="68"/>
      <c r="T139" s="68">
        <f t="shared" si="24"/>
        <v>3.79</v>
      </c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9">
        <f t="shared" si="28"/>
        <v>3.79</v>
      </c>
      <c r="AZ139" s="7">
        <f t="shared" si="21"/>
        <v>0</v>
      </c>
      <c r="BA139" s="70">
        <f t="shared" si="26"/>
        <v>0</v>
      </c>
      <c r="BB139" s="69">
        <f t="shared" si="27"/>
        <v>3.79</v>
      </c>
      <c r="BD139" s="24" t="b">
        <f t="shared" si="23"/>
        <v>1</v>
      </c>
    </row>
    <row r="140" spans="2:57" s="64" customFormat="1" x14ac:dyDescent="0.25">
      <c r="B140" s="55"/>
      <c r="C140" s="56" t="s">
        <v>340</v>
      </c>
      <c r="D140" s="56" t="s">
        <v>345</v>
      </c>
      <c r="E140" s="53" t="s">
        <v>346</v>
      </c>
      <c r="F140" s="56" t="s">
        <v>347</v>
      </c>
      <c r="G140" s="57">
        <v>42920</v>
      </c>
      <c r="H140" s="56" t="s">
        <v>348</v>
      </c>
      <c r="I140" s="56" t="s">
        <v>29</v>
      </c>
      <c r="J140" s="110">
        <f>46627+88266</f>
        <v>134893</v>
      </c>
      <c r="K140" s="58"/>
      <c r="L140" s="58"/>
      <c r="M140" s="58"/>
      <c r="N140" s="59"/>
      <c r="O140" s="59"/>
      <c r="P140" s="59"/>
      <c r="Q140" s="60" t="s">
        <v>30</v>
      </c>
      <c r="R140" s="61">
        <v>12848</v>
      </c>
      <c r="S140" s="61"/>
      <c r="T140" s="61">
        <f t="shared" si="24"/>
        <v>12848</v>
      </c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2">
        <f t="shared" si="28"/>
        <v>12848</v>
      </c>
      <c r="AZ140" s="7">
        <f t="shared" si="21"/>
        <v>0</v>
      </c>
      <c r="BA140" s="63">
        <f t="shared" si="22"/>
        <v>0</v>
      </c>
      <c r="BB140" s="62">
        <f t="shared" si="27"/>
        <v>12848</v>
      </c>
      <c r="BD140" s="24" t="b">
        <f t="shared" si="23"/>
        <v>1</v>
      </c>
    </row>
    <row r="141" spans="2:57" s="64" customFormat="1" x14ac:dyDescent="0.25">
      <c r="B141" s="65"/>
      <c r="C141" s="65"/>
      <c r="D141" s="65"/>
      <c r="E141" s="36"/>
      <c r="F141" s="65"/>
      <c r="G141" s="65"/>
      <c r="H141" s="65"/>
      <c r="I141" s="65"/>
      <c r="J141" s="37"/>
      <c r="K141" s="66"/>
      <c r="L141" s="66"/>
      <c r="M141" s="66"/>
      <c r="N141" s="67"/>
      <c r="O141" s="67"/>
      <c r="P141" s="67"/>
      <c r="Q141" s="67" t="s">
        <v>32</v>
      </c>
      <c r="R141" s="68">
        <v>114.19999999999999</v>
      </c>
      <c r="S141" s="68"/>
      <c r="T141" s="68">
        <f t="shared" si="24"/>
        <v>114.19999999999999</v>
      </c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9">
        <f t="shared" si="28"/>
        <v>114.19999999999999</v>
      </c>
      <c r="AZ141" s="7">
        <f t="shared" si="21"/>
        <v>0</v>
      </c>
      <c r="BA141" s="70">
        <f t="shared" si="22"/>
        <v>0</v>
      </c>
      <c r="BB141" s="69">
        <f t="shared" si="27"/>
        <v>114.19999999999999</v>
      </c>
      <c r="BD141" s="24" t="b">
        <f t="shared" si="23"/>
        <v>1</v>
      </c>
    </row>
    <row r="142" spans="2:57" x14ac:dyDescent="0.25">
      <c r="J142" s="71"/>
      <c r="K142" s="71"/>
      <c r="L142" s="71"/>
      <c r="M142" s="71"/>
      <c r="N142" s="72"/>
      <c r="O142" s="72"/>
      <c r="P142" s="72"/>
      <c r="Q142" s="72"/>
      <c r="R142" s="72"/>
      <c r="S142" s="73"/>
      <c r="T142" s="73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  <c r="AV142" s="71"/>
      <c r="AW142" s="71"/>
      <c r="AX142" s="71"/>
      <c r="AY142" s="71"/>
      <c r="AZ142" s="7">
        <f t="shared" si="21"/>
        <v>0</v>
      </c>
      <c r="BA142" s="71"/>
      <c r="BB142" s="71"/>
      <c r="BD142" s="24" t="b">
        <f t="shared" si="23"/>
        <v>1</v>
      </c>
    </row>
    <row r="143" spans="2:57" s="24" customFormat="1" x14ac:dyDescent="0.25">
      <c r="E143" s="50"/>
      <c r="G143"/>
      <c r="H143"/>
      <c r="I143" s="107" t="s">
        <v>349</v>
      </c>
      <c r="J143" s="112">
        <f>SUM(J6:J141)</f>
        <v>74096842.430000007</v>
      </c>
      <c r="K143" s="74">
        <f>SUM(K6:K141)</f>
        <v>52021205.689999998</v>
      </c>
      <c r="L143" s="34"/>
      <c r="M143" s="34"/>
      <c r="N143" s="75">
        <f>AVERAGE(N7:N141)</f>
        <v>4.1065384615384621</v>
      </c>
      <c r="O143" s="76"/>
      <c r="P143" s="76"/>
      <c r="Q143" s="77" t="s">
        <v>30</v>
      </c>
      <c r="R143" s="78">
        <f t="shared" ref="R143:AG144" si="29">SUMIF($Q$6:$Q$141,$Q143,R$6:R$141)</f>
        <v>1826820.7999999998</v>
      </c>
      <c r="S143" s="78">
        <f t="shared" si="29"/>
        <v>1933115.25</v>
      </c>
      <c r="T143" s="79">
        <f t="shared" si="29"/>
        <v>3772866.05</v>
      </c>
      <c r="U143" s="79">
        <f t="shared" si="29"/>
        <v>3486154.5</v>
      </c>
      <c r="V143" s="79">
        <f t="shared" si="29"/>
        <v>3408122.49</v>
      </c>
      <c r="W143" s="79">
        <f t="shared" si="29"/>
        <v>3392230.96</v>
      </c>
      <c r="X143" s="79">
        <f t="shared" si="29"/>
        <v>3444399.7488888884</v>
      </c>
      <c r="Y143" s="79">
        <f t="shared" si="29"/>
        <v>3563680.0044444441</v>
      </c>
      <c r="Z143" s="79">
        <f t="shared" si="29"/>
        <v>3505903.0044444441</v>
      </c>
      <c r="AA143" s="79">
        <f t="shared" si="29"/>
        <v>3476840.0044444441</v>
      </c>
      <c r="AB143" s="79">
        <f t="shared" si="29"/>
        <v>3390520.864444444</v>
      </c>
      <c r="AC143" s="79">
        <f t="shared" si="29"/>
        <v>2731893.7544444441</v>
      </c>
      <c r="AD143" s="79">
        <f t="shared" si="29"/>
        <v>2528174.0244444441</v>
      </c>
      <c r="AE143" s="79">
        <f t="shared" si="29"/>
        <v>2171093.8044444444</v>
      </c>
      <c r="AF143" s="79">
        <f t="shared" si="29"/>
        <v>2072237.8044444444</v>
      </c>
      <c r="AG143" s="79">
        <f t="shared" si="29"/>
        <v>1943128.7544444446</v>
      </c>
      <c r="AH143" s="79">
        <f t="shared" ref="AH143:AW144" si="30">SUMIF($Q$6:$Q$141,$Q143,AH$6:AH$141)</f>
        <v>1832316.0444444446</v>
      </c>
      <c r="AI143" s="79">
        <f t="shared" si="30"/>
        <v>1697912.0444444446</v>
      </c>
      <c r="AJ143" s="79">
        <f t="shared" si="30"/>
        <v>1625784.0444444446</v>
      </c>
      <c r="AK143" s="79">
        <f t="shared" si="30"/>
        <v>1584734.0844444446</v>
      </c>
      <c r="AL143" s="79">
        <f t="shared" si="30"/>
        <v>1559973.1144444444</v>
      </c>
      <c r="AM143" s="79">
        <f t="shared" si="30"/>
        <v>1500459.111111111</v>
      </c>
      <c r="AN143" s="79">
        <f t="shared" si="30"/>
        <v>1500459.111111111</v>
      </c>
      <c r="AO143" s="79">
        <f t="shared" si="30"/>
        <v>1658514.6666666667</v>
      </c>
      <c r="AP143" s="79">
        <f t="shared" si="30"/>
        <v>1184348</v>
      </c>
      <c r="AQ143" s="79">
        <f t="shared" si="30"/>
        <v>1184348</v>
      </c>
      <c r="AR143" s="79">
        <f t="shared" si="30"/>
        <v>1184348</v>
      </c>
      <c r="AS143" s="79">
        <f t="shared" si="30"/>
        <v>867315.83000000007</v>
      </c>
      <c r="AT143" s="79">
        <f t="shared" si="30"/>
        <v>452632</v>
      </c>
      <c r="AU143" s="79">
        <f t="shared" si="30"/>
        <v>409981</v>
      </c>
      <c r="AV143" s="79">
        <f t="shared" si="30"/>
        <v>55587.92</v>
      </c>
      <c r="AW143" s="79">
        <f t="shared" si="30"/>
        <v>0</v>
      </c>
      <c r="AX143" s="79">
        <f t="shared" ref="AX143:AX144" si="31">SUMIF($Q$6:$Q$141,$Q143,AX$6:AX$141)</f>
        <v>0</v>
      </c>
      <c r="AY143" s="79">
        <f>SUM(T143:AX143)</f>
        <v>61185958.73999998</v>
      </c>
      <c r="AZ143" s="7">
        <f>AY143-SUM(T143:AX143)</f>
        <v>0</v>
      </c>
      <c r="BA143" s="79">
        <f>SUM(AA143:AX143)</f>
        <v>36612601.982222229</v>
      </c>
      <c r="BB143" s="79">
        <f>SUM(T143:Z143,BA143)</f>
        <v>61185958.740000002</v>
      </c>
      <c r="BD143" s="24" t="b">
        <f t="shared" si="23"/>
        <v>1</v>
      </c>
      <c r="BE143" s="34"/>
    </row>
    <row r="144" spans="2:57" x14ac:dyDescent="0.25">
      <c r="K144" s="7"/>
      <c r="L144" s="7"/>
      <c r="M144" s="7"/>
      <c r="Q144" s="80" t="s">
        <v>32</v>
      </c>
      <c r="R144" s="81">
        <f t="shared" si="29"/>
        <v>732845.0199999999</v>
      </c>
      <c r="S144" s="81">
        <f t="shared" si="29"/>
        <v>491517.98000000004</v>
      </c>
      <c r="T144" s="82">
        <f t="shared" si="29"/>
        <v>1224463.0000000002</v>
      </c>
      <c r="U144" s="82">
        <f t="shared" si="29"/>
        <v>2229302.2908389005</v>
      </c>
      <c r="V144" s="82">
        <f t="shared" si="29"/>
        <v>2200908.5659799003</v>
      </c>
      <c r="W144" s="82">
        <f t="shared" si="29"/>
        <v>2271859.6232308997</v>
      </c>
      <c r="X144" s="82">
        <f t="shared" si="29"/>
        <v>2125245.5962509001</v>
      </c>
      <c r="Y144" s="82">
        <f t="shared" si="29"/>
        <v>1973545.1038474997</v>
      </c>
      <c r="Z144" s="82">
        <f t="shared" si="29"/>
        <v>1815647.2633235008</v>
      </c>
      <c r="AA144" s="82">
        <f t="shared" si="29"/>
        <v>1660110.8018895001</v>
      </c>
      <c r="AB144" s="82">
        <f t="shared" si="29"/>
        <v>1505731.6059854999</v>
      </c>
      <c r="AC144" s="82">
        <f t="shared" si="29"/>
        <v>1355405.2811271001</v>
      </c>
      <c r="AD144" s="82">
        <f t="shared" si="29"/>
        <v>1232333.8402090995</v>
      </c>
      <c r="AE144" s="82">
        <f t="shared" si="29"/>
        <v>1118819.1434494001</v>
      </c>
      <c r="AF144" s="82">
        <f t="shared" si="29"/>
        <v>1020292.0111166001</v>
      </c>
      <c r="AG144" s="82">
        <f t="shared" si="29"/>
        <v>926221.77864379983</v>
      </c>
      <c r="AH144" s="82">
        <f t="shared" si="30"/>
        <v>837831.63125500013</v>
      </c>
      <c r="AI144" s="82">
        <f t="shared" si="30"/>
        <v>753822.72227100015</v>
      </c>
      <c r="AJ144" s="82">
        <f t="shared" si="30"/>
        <v>675771.50826699985</v>
      </c>
      <c r="AK144" s="82">
        <f t="shared" si="30"/>
        <v>600907.595203</v>
      </c>
      <c r="AL144" s="82">
        <f t="shared" si="30"/>
        <v>527827.85213899997</v>
      </c>
      <c r="AM144" s="82">
        <f t="shared" si="30"/>
        <v>455910.62948799995</v>
      </c>
      <c r="AN144" s="82">
        <f t="shared" si="30"/>
        <v>386898.32936799998</v>
      </c>
      <c r="AO144" s="82">
        <f t="shared" si="30"/>
        <v>317886.02924799989</v>
      </c>
      <c r="AP144" s="82">
        <f t="shared" si="30"/>
        <v>240808.15412799999</v>
      </c>
      <c r="AQ144" s="82">
        <f t="shared" si="30"/>
        <v>187927.00400799996</v>
      </c>
      <c r="AR144" s="82">
        <f t="shared" si="30"/>
        <v>135045.85388799998</v>
      </c>
      <c r="AS144" s="82">
        <f t="shared" si="30"/>
        <v>82164.703767999992</v>
      </c>
      <c r="AT144" s="82">
        <f t="shared" si="30"/>
        <v>43306.896070000003</v>
      </c>
      <c r="AU144" s="82">
        <f t="shared" si="30"/>
        <v>22024.558349999996</v>
      </c>
      <c r="AV144" s="82">
        <f t="shared" si="30"/>
        <v>2596.5674300000001</v>
      </c>
      <c r="AW144" s="82">
        <f t="shared" si="30"/>
        <v>0</v>
      </c>
      <c r="AX144" s="82">
        <f t="shared" si="31"/>
        <v>0</v>
      </c>
      <c r="AY144" s="82">
        <f t="shared" ref="AY144:AY145" si="32">SUM(T144:AX144)</f>
        <v>27930615.940773599</v>
      </c>
      <c r="AZ144" s="7">
        <f t="shared" ref="AZ144:AZ145" si="33">AY144-SUM(T144:AX144)</f>
        <v>0</v>
      </c>
      <c r="BA144" s="82">
        <f t="shared" ref="BA144:BA145" si="34">SUM(AA144:AX144)</f>
        <v>14089644.497302003</v>
      </c>
      <c r="BB144" s="82">
        <f t="shared" ref="BB144:BB145" si="35">SUM(T144:Z144,BA144)</f>
        <v>27930615.940773606</v>
      </c>
      <c r="BD144" s="24" t="b">
        <f t="shared" si="23"/>
        <v>1</v>
      </c>
      <c r="BE144" s="34"/>
    </row>
    <row r="145" spans="2:57" s="50" customFormat="1" x14ac:dyDescent="0.25">
      <c r="G145" s="2"/>
      <c r="H145" s="2"/>
      <c r="I145" s="2"/>
      <c r="J145" s="2"/>
      <c r="Q145" s="77" t="s">
        <v>350</v>
      </c>
      <c r="R145" s="83">
        <f>SUM(R143:R144)</f>
        <v>2559665.8199999998</v>
      </c>
      <c r="S145" s="83">
        <f>SUM(S143:S144)</f>
        <v>2424633.23</v>
      </c>
      <c r="T145" s="84">
        <f t="shared" ref="T145:AX145" si="36">SUM(T143:T144)</f>
        <v>4997329.05</v>
      </c>
      <c r="U145" s="84">
        <f t="shared" si="36"/>
        <v>5715456.790838901</v>
      </c>
      <c r="V145" s="84">
        <f t="shared" si="36"/>
        <v>5609031.0559799001</v>
      </c>
      <c r="W145" s="84">
        <f t="shared" si="36"/>
        <v>5664090.5832308996</v>
      </c>
      <c r="X145" s="84">
        <f t="shared" si="36"/>
        <v>5569645.3451397885</v>
      </c>
      <c r="Y145" s="84">
        <f t="shared" si="36"/>
        <v>5537225.1082919436</v>
      </c>
      <c r="Z145" s="84">
        <f t="shared" si="36"/>
        <v>5321550.2677679453</v>
      </c>
      <c r="AA145" s="84">
        <f t="shared" si="36"/>
        <v>5136950.8063339442</v>
      </c>
      <c r="AB145" s="84">
        <f t="shared" si="36"/>
        <v>4896252.4704299439</v>
      </c>
      <c r="AC145" s="84">
        <f t="shared" si="36"/>
        <v>4087299.0355715444</v>
      </c>
      <c r="AD145" s="84">
        <f t="shared" si="36"/>
        <v>3760507.8646535436</v>
      </c>
      <c r="AE145" s="84">
        <f t="shared" si="36"/>
        <v>3289912.9478938445</v>
      </c>
      <c r="AF145" s="84">
        <f t="shared" si="36"/>
        <v>3092529.8155610445</v>
      </c>
      <c r="AG145" s="84">
        <f t="shared" si="36"/>
        <v>2869350.5330882445</v>
      </c>
      <c r="AH145" s="84">
        <f t="shared" si="36"/>
        <v>2670147.6756994445</v>
      </c>
      <c r="AI145" s="84">
        <f t="shared" si="36"/>
        <v>2451734.7667154446</v>
      </c>
      <c r="AJ145" s="84">
        <f t="shared" si="36"/>
        <v>2301555.5527114444</v>
      </c>
      <c r="AK145" s="84">
        <f t="shared" si="36"/>
        <v>2185641.6796474447</v>
      </c>
      <c r="AL145" s="84">
        <f t="shared" si="36"/>
        <v>2087800.9665834443</v>
      </c>
      <c r="AM145" s="84">
        <f t="shared" si="36"/>
        <v>1956369.740599111</v>
      </c>
      <c r="AN145" s="84">
        <f t="shared" si="36"/>
        <v>1887357.4404791109</v>
      </c>
      <c r="AO145" s="84">
        <f t="shared" si="36"/>
        <v>1976400.6959146666</v>
      </c>
      <c r="AP145" s="84">
        <f t="shared" si="36"/>
        <v>1425156.1541279999</v>
      </c>
      <c r="AQ145" s="84">
        <f t="shared" si="36"/>
        <v>1372275.004008</v>
      </c>
      <c r="AR145" s="84">
        <f t="shared" si="36"/>
        <v>1319393.8538879999</v>
      </c>
      <c r="AS145" s="84">
        <f t="shared" si="36"/>
        <v>949480.53376800008</v>
      </c>
      <c r="AT145" s="84">
        <f t="shared" si="36"/>
        <v>495938.89607000002</v>
      </c>
      <c r="AU145" s="84">
        <f t="shared" si="36"/>
        <v>432005.55835000001</v>
      </c>
      <c r="AV145" s="84">
        <f t="shared" si="36"/>
        <v>58184.487430000001</v>
      </c>
      <c r="AW145" s="84">
        <f t="shared" si="36"/>
        <v>0</v>
      </c>
      <c r="AX145" s="84">
        <f t="shared" si="36"/>
        <v>0</v>
      </c>
      <c r="AY145" s="84">
        <f t="shared" si="32"/>
        <v>89116574.680773616</v>
      </c>
      <c r="AZ145" s="7">
        <f t="shared" si="33"/>
        <v>0</v>
      </c>
      <c r="BA145" s="84">
        <f t="shared" si="34"/>
        <v>50702246.47952421</v>
      </c>
      <c r="BB145" s="84">
        <f t="shared" si="35"/>
        <v>89116574.680773586</v>
      </c>
      <c r="BD145" s="24" t="b">
        <f t="shared" si="23"/>
        <v>1</v>
      </c>
      <c r="BE145" s="34"/>
    </row>
    <row r="147" spans="2:57" x14ac:dyDescent="0.25">
      <c r="I147" s="115"/>
      <c r="J147" s="116"/>
      <c r="K147" s="7"/>
      <c r="S147" s="117"/>
      <c r="T147" s="117"/>
      <c r="U147" s="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  <c r="AV147" s="117"/>
      <c r="AW147" s="117"/>
      <c r="AX147" s="117"/>
      <c r="AY147" s="117"/>
      <c r="AZ147" s="117"/>
      <c r="BA147" s="117"/>
      <c r="BB147" s="117"/>
    </row>
    <row r="148" spans="2:57" ht="15.75" x14ac:dyDescent="0.25">
      <c r="C148" s="8" t="s">
        <v>351</v>
      </c>
      <c r="J148" s="52"/>
    </row>
    <row r="149" spans="2:57" ht="60" x14ac:dyDescent="0.25">
      <c r="C149" s="15" t="s">
        <v>3</v>
      </c>
      <c r="D149" s="17" t="s">
        <v>352</v>
      </c>
      <c r="E149" s="16" t="s">
        <v>353</v>
      </c>
      <c r="F149" s="17" t="s">
        <v>354</v>
      </c>
      <c r="G149" s="17" t="s">
        <v>7</v>
      </c>
      <c r="H149" s="17" t="s">
        <v>8</v>
      </c>
      <c r="I149" s="17" t="s">
        <v>9</v>
      </c>
      <c r="J149" s="18" t="s">
        <v>10</v>
      </c>
      <c r="K149" s="18" t="s">
        <v>11</v>
      </c>
      <c r="L149" s="18" t="s">
        <v>12</v>
      </c>
      <c r="M149" s="18" t="s">
        <v>13</v>
      </c>
      <c r="N149" s="18" t="s">
        <v>14</v>
      </c>
      <c r="O149" s="18" t="s">
        <v>15</v>
      </c>
      <c r="P149" s="18" t="s">
        <v>16</v>
      </c>
      <c r="Q149" s="20" t="s">
        <v>17</v>
      </c>
      <c r="R149" s="20"/>
      <c r="S149" s="20"/>
      <c r="T149" s="18">
        <v>2023</v>
      </c>
      <c r="U149" s="15">
        <v>2024</v>
      </c>
      <c r="V149" s="15">
        <v>2025</v>
      </c>
      <c r="W149" s="15">
        <v>2026</v>
      </c>
      <c r="X149" s="15">
        <v>2027</v>
      </c>
      <c r="Y149" s="15">
        <v>2028</v>
      </c>
      <c r="Z149" s="15">
        <v>2029</v>
      </c>
      <c r="AA149" s="15">
        <v>2030</v>
      </c>
      <c r="AB149" s="15">
        <v>2031</v>
      </c>
      <c r="AC149" s="15">
        <v>2032</v>
      </c>
      <c r="AD149" s="15">
        <v>2033</v>
      </c>
      <c r="AE149" s="15">
        <v>2034</v>
      </c>
      <c r="AF149" s="15">
        <v>2035</v>
      </c>
      <c r="AG149" s="15">
        <v>2036</v>
      </c>
      <c r="AH149" s="15">
        <v>2037</v>
      </c>
      <c r="AI149" s="15">
        <v>2038</v>
      </c>
      <c r="AJ149" s="15">
        <v>2039</v>
      </c>
      <c r="AK149" s="15">
        <v>2040</v>
      </c>
      <c r="AL149" s="15">
        <v>2041</v>
      </c>
      <c r="AM149" s="15">
        <v>2042</v>
      </c>
      <c r="AN149" s="15">
        <v>2043</v>
      </c>
      <c r="AO149" s="15">
        <v>2044</v>
      </c>
      <c r="AP149" s="15">
        <v>2045</v>
      </c>
      <c r="AQ149" s="15">
        <v>2046</v>
      </c>
      <c r="AR149" s="15">
        <v>2047</v>
      </c>
      <c r="AS149" s="15">
        <v>2048</v>
      </c>
      <c r="AT149" s="15">
        <v>2049</v>
      </c>
      <c r="AU149" s="15">
        <v>2050</v>
      </c>
      <c r="AV149" s="15">
        <v>2051</v>
      </c>
      <c r="AW149" s="15">
        <v>2052</v>
      </c>
      <c r="AX149" s="15">
        <v>2053</v>
      </c>
      <c r="AY149" s="17" t="s">
        <v>20</v>
      </c>
      <c r="BA149" s="23" t="s">
        <v>21</v>
      </c>
      <c r="BB149" s="17" t="s">
        <v>22</v>
      </c>
    </row>
    <row r="150" spans="2:57" s="24" customFormat="1" x14ac:dyDescent="0.25">
      <c r="B150" s="25"/>
      <c r="C150" s="25">
        <v>1</v>
      </c>
      <c r="D150" s="25" t="s">
        <v>355</v>
      </c>
      <c r="E150" s="26"/>
      <c r="F150" s="25"/>
      <c r="G150" s="109">
        <v>3.2017000000000002</v>
      </c>
      <c r="H150" s="109">
        <v>3.2031999999999998</v>
      </c>
      <c r="I150" s="109" t="s">
        <v>29</v>
      </c>
      <c r="J150" s="110">
        <v>129553</v>
      </c>
      <c r="K150" s="27"/>
      <c r="L150" s="27"/>
      <c r="M150" s="27"/>
      <c r="N150" s="28"/>
      <c r="O150" s="28"/>
      <c r="P150" s="28"/>
      <c r="Q150" s="28" t="s">
        <v>30</v>
      </c>
      <c r="R150" s="28"/>
      <c r="S150" s="28"/>
      <c r="T150" s="30">
        <v>8936</v>
      </c>
      <c r="U150" s="30">
        <v>8936</v>
      </c>
      <c r="V150" s="30">
        <v>8936</v>
      </c>
      <c r="W150" s="30">
        <v>8936</v>
      </c>
      <c r="X150" s="30">
        <v>8936</v>
      </c>
      <c r="Y150" s="30">
        <v>8936</v>
      </c>
      <c r="Z150" s="30">
        <v>8936</v>
      </c>
      <c r="AA150" s="30">
        <v>8936</v>
      </c>
      <c r="AB150" s="30">
        <v>8936</v>
      </c>
      <c r="AC150" s="30">
        <v>2234</v>
      </c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3">
        <f t="shared" ref="AY150:AY164" si="37">SUM(T150:AX150)</f>
        <v>82658</v>
      </c>
      <c r="BA150" s="32">
        <f t="shared" ref="BA150:BA161" si="38">SUM(AA150:AX150)</f>
        <v>20106</v>
      </c>
      <c r="BB150" s="33">
        <f t="shared" ref="BB150:BB161" si="39">SUM(T150:Z150,BA150)</f>
        <v>82658</v>
      </c>
      <c r="BD150" s="24" t="b">
        <f t="shared" ref="BD150:BD164" si="40">AY150=BB150</f>
        <v>1</v>
      </c>
    </row>
    <row r="151" spans="2:57" x14ac:dyDescent="0.25">
      <c r="B151" s="35"/>
      <c r="C151" s="35"/>
      <c r="D151" s="35"/>
      <c r="E151" s="36"/>
      <c r="F151" s="35"/>
      <c r="G151" s="35"/>
      <c r="H151" s="35"/>
      <c r="I151" s="35"/>
      <c r="J151" s="37"/>
      <c r="K151" s="37"/>
      <c r="L151" s="37"/>
      <c r="M151" s="37"/>
      <c r="N151" s="38">
        <f t="shared" ref="N151:N161" si="41">SUM(O151:P151)</f>
        <v>3.0089999999999999</v>
      </c>
      <c r="O151" s="38">
        <v>2.7589999999999999</v>
      </c>
      <c r="P151" s="38">
        <v>0.25</v>
      </c>
      <c r="Q151" s="38" t="s">
        <v>32</v>
      </c>
      <c r="R151" s="38"/>
      <c r="S151" s="38"/>
      <c r="T151" s="40">
        <v>2756.0634599999998</v>
      </c>
      <c r="U151" s="40">
        <f>SUM(U150:$AV150)*$N151/100</f>
        <v>2218.2949800000001</v>
      </c>
      <c r="V151" s="40">
        <f>SUM(V150:$AV150)*$N151/100</f>
        <v>1949.41074</v>
      </c>
      <c r="W151" s="40">
        <f>SUM(W150:$AV150)*$N151/100</f>
        <v>1680.5264999999999</v>
      </c>
      <c r="X151" s="40">
        <f>SUM(X150:$AV150)*$N151/100</f>
        <v>1411.6422599999999</v>
      </c>
      <c r="Y151" s="40">
        <f>SUM(Y150:$AV150)*$N151/100</f>
        <v>1142.75802</v>
      </c>
      <c r="Z151" s="40">
        <f>SUM(Z150:$AV150)*$N151/100</f>
        <v>873.87378000000001</v>
      </c>
      <c r="AA151" s="40">
        <f>SUM(AA150:$AV150)*$N151/100</f>
        <v>604.98954000000003</v>
      </c>
      <c r="AB151" s="40">
        <f>SUM(AB150:$AV150)*$N151/100</f>
        <v>336.1053</v>
      </c>
      <c r="AC151" s="40">
        <f>SUM(AC150:$AV150)*$N151/100</f>
        <v>67.221059999999994</v>
      </c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3">
        <f t="shared" si="37"/>
        <v>13040.885639999999</v>
      </c>
      <c r="BA151" s="42">
        <f t="shared" si="38"/>
        <v>1008.3158999999999</v>
      </c>
      <c r="BB151" s="43">
        <f t="shared" si="39"/>
        <v>13040.885639999999</v>
      </c>
      <c r="BD151" t="b">
        <f t="shared" si="40"/>
        <v>1</v>
      </c>
    </row>
    <row r="152" spans="2:57" s="24" customFormat="1" x14ac:dyDescent="0.25">
      <c r="B152" s="25"/>
      <c r="C152" s="25">
        <v>2</v>
      </c>
      <c r="D152" s="25" t="s">
        <v>356</v>
      </c>
      <c r="E152" s="26"/>
      <c r="F152" s="25"/>
      <c r="G152" s="113">
        <v>43832</v>
      </c>
      <c r="H152" s="113">
        <v>45656</v>
      </c>
      <c r="I152" s="109" t="s">
        <v>29</v>
      </c>
      <c r="J152" s="110">
        <v>44681</v>
      </c>
      <c r="K152" s="27"/>
      <c r="L152" s="27"/>
      <c r="M152" s="27"/>
      <c r="N152" s="28"/>
      <c r="O152" s="28"/>
      <c r="P152" s="28"/>
      <c r="Q152" s="28" t="s">
        <v>30</v>
      </c>
      <c r="R152" s="28"/>
      <c r="S152" s="28"/>
      <c r="T152" s="30">
        <v>5976</v>
      </c>
      <c r="U152" s="30">
        <v>5976</v>
      </c>
      <c r="V152" s="30">
        <v>446.95</v>
      </c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3">
        <f t="shared" si="37"/>
        <v>12398.95</v>
      </c>
      <c r="BA152" s="32">
        <f t="shared" si="38"/>
        <v>0</v>
      </c>
      <c r="BB152" s="33">
        <f t="shared" si="39"/>
        <v>12398.95</v>
      </c>
      <c r="BD152" s="24" t="b">
        <f t="shared" si="40"/>
        <v>1</v>
      </c>
    </row>
    <row r="153" spans="2:57" x14ac:dyDescent="0.25">
      <c r="B153" s="35"/>
      <c r="C153" s="35"/>
      <c r="D153" s="35"/>
      <c r="E153" s="36"/>
      <c r="F153" s="35"/>
      <c r="G153" s="35"/>
      <c r="H153" s="35"/>
      <c r="I153" s="35"/>
      <c r="J153" s="37"/>
      <c r="K153" s="37"/>
      <c r="L153" s="37"/>
      <c r="M153" s="37"/>
      <c r="N153" s="38">
        <f t="shared" si="41"/>
        <v>0.85599999999999998</v>
      </c>
      <c r="O153" s="38">
        <v>0.35599999999999998</v>
      </c>
      <c r="P153" s="38">
        <v>0.5</v>
      </c>
      <c r="Q153" s="38" t="s">
        <v>32</v>
      </c>
      <c r="R153" s="38"/>
      <c r="S153" s="38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3">
        <f t="shared" si="37"/>
        <v>0</v>
      </c>
      <c r="BA153" s="42">
        <f t="shared" si="38"/>
        <v>0</v>
      </c>
      <c r="BB153" s="43">
        <f t="shared" si="39"/>
        <v>0</v>
      </c>
      <c r="BD153" t="b">
        <f t="shared" si="40"/>
        <v>1</v>
      </c>
    </row>
    <row r="154" spans="2:57" s="24" customFormat="1" x14ac:dyDescent="0.25">
      <c r="B154" s="25"/>
      <c r="C154" s="25">
        <v>3</v>
      </c>
      <c r="D154" s="25" t="s">
        <v>357</v>
      </c>
      <c r="E154" s="26"/>
      <c r="F154" s="25"/>
      <c r="G154" s="113">
        <v>44151</v>
      </c>
      <c r="H154" s="113">
        <v>45981</v>
      </c>
      <c r="I154" s="109" t="s">
        <v>29</v>
      </c>
      <c r="J154" s="110">
        <v>82111</v>
      </c>
      <c r="K154" s="27"/>
      <c r="L154" s="27"/>
      <c r="M154" s="27"/>
      <c r="N154" s="28"/>
      <c r="O154" s="28"/>
      <c r="P154" s="28"/>
      <c r="Q154" s="28" t="s">
        <v>30</v>
      </c>
      <c r="R154" s="28"/>
      <c r="S154" s="28"/>
      <c r="T154" s="30">
        <v>15204.36</v>
      </c>
      <c r="U154" s="30">
        <v>15204.36</v>
      </c>
      <c r="V154" s="30">
        <v>13937.16</v>
      </c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3">
        <f t="shared" si="37"/>
        <v>44345.880000000005</v>
      </c>
      <c r="BA154" s="32">
        <f t="shared" si="38"/>
        <v>0</v>
      </c>
      <c r="BB154" s="33">
        <f t="shared" si="39"/>
        <v>44345.880000000005</v>
      </c>
      <c r="BD154" s="24" t="b">
        <f t="shared" si="40"/>
        <v>1</v>
      </c>
    </row>
    <row r="155" spans="2:57" x14ac:dyDescent="0.25">
      <c r="B155" s="35"/>
      <c r="C155" s="35"/>
      <c r="D155" s="35"/>
      <c r="E155" s="36"/>
      <c r="F155" s="35"/>
      <c r="G155" s="35"/>
      <c r="H155" s="35"/>
      <c r="I155" s="35"/>
      <c r="J155" s="37"/>
      <c r="K155" s="37"/>
      <c r="L155" s="37"/>
      <c r="M155" s="37"/>
      <c r="N155" s="38">
        <f t="shared" si="41"/>
        <v>0.85599999999999998</v>
      </c>
      <c r="O155" s="38">
        <v>0.35599999999999998</v>
      </c>
      <c r="P155" s="38">
        <v>0.5</v>
      </c>
      <c r="Q155" s="38" t="s">
        <v>32</v>
      </c>
      <c r="R155" s="38"/>
      <c r="S155" s="38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3">
        <f t="shared" si="37"/>
        <v>0</v>
      </c>
      <c r="BA155" s="42">
        <f t="shared" si="38"/>
        <v>0</v>
      </c>
      <c r="BB155" s="43">
        <f t="shared" si="39"/>
        <v>0</v>
      </c>
      <c r="BD155" t="b">
        <f t="shared" si="40"/>
        <v>1</v>
      </c>
    </row>
    <row r="156" spans="2:57" s="24" customFormat="1" x14ac:dyDescent="0.25">
      <c r="B156" s="25"/>
      <c r="C156" s="25">
        <v>4</v>
      </c>
      <c r="D156" s="25" t="s">
        <v>358</v>
      </c>
      <c r="E156" s="26"/>
      <c r="F156" s="25"/>
      <c r="G156" s="113">
        <v>44313</v>
      </c>
      <c r="H156" s="113">
        <v>45774</v>
      </c>
      <c r="I156" s="109" t="s">
        <v>29</v>
      </c>
      <c r="J156" s="110">
        <v>33649.81</v>
      </c>
      <c r="K156" s="27"/>
      <c r="L156" s="27"/>
      <c r="M156" s="27"/>
      <c r="N156" s="28"/>
      <c r="O156" s="28"/>
      <c r="P156" s="28"/>
      <c r="Q156" s="28" t="s">
        <v>30</v>
      </c>
      <c r="R156" s="28"/>
      <c r="S156" s="28"/>
      <c r="T156" s="30">
        <v>8424</v>
      </c>
      <c r="U156" s="30">
        <v>8424</v>
      </c>
      <c r="V156" s="30">
        <v>2808</v>
      </c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3">
        <f t="shared" si="37"/>
        <v>19656</v>
      </c>
      <c r="BA156" s="32">
        <f t="shared" si="38"/>
        <v>0</v>
      </c>
      <c r="BB156" s="33">
        <f t="shared" si="39"/>
        <v>19656</v>
      </c>
      <c r="BD156" s="24" t="b">
        <f t="shared" si="40"/>
        <v>1</v>
      </c>
    </row>
    <row r="157" spans="2:57" ht="13.9" customHeight="1" x14ac:dyDescent="0.25">
      <c r="B157" s="35"/>
      <c r="C157" s="35"/>
      <c r="D157" s="35"/>
      <c r="E157" s="36"/>
      <c r="F157" s="35"/>
      <c r="G157" s="35"/>
      <c r="H157" s="35"/>
      <c r="I157" s="35"/>
      <c r="J157" s="37"/>
      <c r="K157" s="37"/>
      <c r="L157" s="37"/>
      <c r="M157" s="37"/>
      <c r="N157" s="38">
        <f t="shared" si="41"/>
        <v>0.85599999999999998</v>
      </c>
      <c r="O157" s="38">
        <v>0.35599999999999998</v>
      </c>
      <c r="P157" s="38">
        <v>0.5</v>
      </c>
      <c r="Q157" s="38" t="s">
        <v>32</v>
      </c>
      <c r="R157" s="38"/>
      <c r="S157" s="38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3">
        <f t="shared" si="37"/>
        <v>0</v>
      </c>
      <c r="BA157" s="42">
        <f t="shared" si="38"/>
        <v>0</v>
      </c>
      <c r="BB157" s="43">
        <f t="shared" si="39"/>
        <v>0</v>
      </c>
      <c r="BD157" t="b">
        <f t="shared" si="40"/>
        <v>1</v>
      </c>
    </row>
    <row r="158" spans="2:57" s="24" customFormat="1" x14ac:dyDescent="0.25">
      <c r="B158" s="25"/>
      <c r="C158" s="25">
        <v>5</v>
      </c>
      <c r="D158" s="25" t="s">
        <v>355</v>
      </c>
      <c r="E158" s="26"/>
      <c r="F158" s="25"/>
      <c r="G158" s="113">
        <v>44655</v>
      </c>
      <c r="H158" s="113">
        <v>55598</v>
      </c>
      <c r="I158" s="109" t="s">
        <v>29</v>
      </c>
      <c r="J158" s="110">
        <v>2209678</v>
      </c>
      <c r="K158" s="27"/>
      <c r="L158" s="27"/>
      <c r="M158" s="27"/>
      <c r="N158" s="28"/>
      <c r="O158" s="28"/>
      <c r="P158" s="28"/>
      <c r="Q158" s="28" t="s">
        <v>30</v>
      </c>
      <c r="R158" s="28"/>
      <c r="S158" s="28"/>
      <c r="T158" s="30">
        <v>0</v>
      </c>
      <c r="U158" s="30"/>
      <c r="V158" s="30">
        <v>67990</v>
      </c>
      <c r="W158" s="30">
        <v>81588</v>
      </c>
      <c r="X158" s="30">
        <v>81588</v>
      </c>
      <c r="Y158" s="30">
        <v>81588</v>
      </c>
      <c r="Z158" s="30">
        <v>81588</v>
      </c>
      <c r="AA158" s="30">
        <v>81588</v>
      </c>
      <c r="AB158" s="30">
        <v>81588</v>
      </c>
      <c r="AC158" s="30">
        <v>81588</v>
      </c>
      <c r="AD158" s="30">
        <v>81588</v>
      </c>
      <c r="AE158" s="30">
        <v>81588</v>
      </c>
      <c r="AF158" s="30">
        <v>81588</v>
      </c>
      <c r="AG158" s="30">
        <v>81588</v>
      </c>
      <c r="AH158" s="30">
        <v>81588</v>
      </c>
      <c r="AI158" s="30">
        <v>81588</v>
      </c>
      <c r="AJ158" s="30">
        <v>81588</v>
      </c>
      <c r="AK158" s="30">
        <v>81588</v>
      </c>
      <c r="AL158" s="30">
        <v>81588</v>
      </c>
      <c r="AM158" s="30">
        <v>81588</v>
      </c>
      <c r="AN158" s="30">
        <v>81588</v>
      </c>
      <c r="AO158" s="30">
        <v>81588</v>
      </c>
      <c r="AP158" s="30">
        <v>81588</v>
      </c>
      <c r="AQ158" s="30">
        <v>81588</v>
      </c>
      <c r="AR158" s="30">
        <v>81588</v>
      </c>
      <c r="AS158" s="30">
        <v>81588</v>
      </c>
      <c r="AT158" s="30">
        <v>81588</v>
      </c>
      <c r="AU158" s="30">
        <v>81588</v>
      </c>
      <c r="AV158" s="30">
        <v>81588</v>
      </c>
      <c r="AW158" s="30">
        <v>81588</v>
      </c>
      <c r="AX158" s="30">
        <v>20400</v>
      </c>
      <c r="AY158" s="33">
        <f t="shared" si="37"/>
        <v>2291266</v>
      </c>
      <c r="BA158" s="32">
        <f t="shared" si="38"/>
        <v>1896924</v>
      </c>
      <c r="BB158" s="33">
        <f t="shared" si="39"/>
        <v>2291266</v>
      </c>
      <c r="BD158" s="24" t="b">
        <f t="shared" si="40"/>
        <v>1</v>
      </c>
    </row>
    <row r="159" spans="2:57" x14ac:dyDescent="0.25">
      <c r="B159" s="35"/>
      <c r="C159" s="35"/>
      <c r="D159" s="35"/>
      <c r="E159" s="36"/>
      <c r="F159" s="35"/>
      <c r="G159" s="35"/>
      <c r="H159" s="35"/>
      <c r="I159" s="35"/>
      <c r="J159" s="37"/>
      <c r="K159" s="37"/>
      <c r="L159" s="37"/>
      <c r="M159" s="37"/>
      <c r="N159" s="38">
        <f t="shared" si="41"/>
        <v>3.008</v>
      </c>
      <c r="O159" s="38">
        <v>2.758</v>
      </c>
      <c r="P159" s="38">
        <v>0.25</v>
      </c>
      <c r="Q159" s="38" t="s">
        <v>32</v>
      </c>
      <c r="R159" s="38"/>
      <c r="S159" s="38"/>
      <c r="T159" s="40">
        <v>46207.281279999996</v>
      </c>
      <c r="U159" s="40">
        <f>SUM(U158:$AX158)*$N159/100</f>
        <v>68921.281279999996</v>
      </c>
      <c r="V159" s="40">
        <f>SUM(V158:$AX158)*$N159/100</f>
        <v>68921.281279999996</v>
      </c>
      <c r="W159" s="40">
        <f>SUM(W158:$AX158)*$N159/100</f>
        <v>66876.142079999991</v>
      </c>
      <c r="X159" s="40">
        <f>SUM(X158:$AX158)*$N159/100</f>
        <v>64421.975039999998</v>
      </c>
      <c r="Y159" s="40">
        <f>SUM(Y158:$AX158)*$N159/100</f>
        <v>61967.807999999997</v>
      </c>
      <c r="Z159" s="40">
        <f>SUM(Z158:$AX158)*$N159/100</f>
        <v>59513.640959999997</v>
      </c>
      <c r="AA159" s="40">
        <f>SUM(AA158:$AX158)*$N159/100</f>
        <v>57059.473919999997</v>
      </c>
      <c r="AB159" s="40">
        <f>SUM(AB158:$AX158)*$N159/100</f>
        <v>54605.306880000004</v>
      </c>
      <c r="AC159" s="40">
        <f>SUM(AC158:$AX158)*$N159/100</f>
        <v>52151.139840000003</v>
      </c>
      <c r="AD159" s="40">
        <f>SUM(AD158:$AX158)*$N159/100</f>
        <v>49696.972800000003</v>
      </c>
      <c r="AE159" s="40">
        <f>SUM(AE158:$AX158)*$N159/100</f>
        <v>47242.805760000003</v>
      </c>
      <c r="AF159" s="40">
        <f>SUM(AF158:$AX158)*$N159/100</f>
        <v>44788.638720000003</v>
      </c>
      <c r="AG159" s="40">
        <f>SUM(AG158:$AX158)*$N159/100</f>
        <v>42334.471679999995</v>
      </c>
      <c r="AH159" s="40">
        <f>SUM(AH158:$AX158)*$N159/100</f>
        <v>39880.304640000002</v>
      </c>
      <c r="AI159" s="40">
        <f>SUM(AI158:$AX158)*$N159/100</f>
        <v>37426.137599999995</v>
      </c>
      <c r="AJ159" s="40">
        <f>SUM(AJ158:$AX158)*$N159/100</f>
        <v>34971.970560000002</v>
      </c>
      <c r="AK159" s="40">
        <f>SUM(AK158:$AX158)*$N159/100</f>
        <v>32517.803520000001</v>
      </c>
      <c r="AL159" s="40">
        <f>SUM(AL158:$AX158)*$N159/100</f>
        <v>30063.636480000001</v>
      </c>
      <c r="AM159" s="40">
        <f>SUM(AM158:$AX158)*$N159/100</f>
        <v>27609.469440000001</v>
      </c>
      <c r="AN159" s="40">
        <f>SUM(AN158:$AX158)*$N159/100</f>
        <v>25155.3024</v>
      </c>
      <c r="AO159" s="40">
        <f>SUM(AO158:$AX158)*$N159/100</f>
        <v>22701.13536</v>
      </c>
      <c r="AP159" s="40">
        <f>SUM(AP158:$AX158)*$N159/100</f>
        <v>20246.96832</v>
      </c>
      <c r="AQ159" s="40">
        <f>SUM(AQ158:$AX158)*$N159/100</f>
        <v>17792.80128</v>
      </c>
      <c r="AR159" s="40">
        <f>SUM(AR158:$AX158)*$N159/100</f>
        <v>15338.634240000001</v>
      </c>
      <c r="AS159" s="40">
        <f>SUM(AS158:$AX158)*$N159/100</f>
        <v>12884.467199999999</v>
      </c>
      <c r="AT159" s="40">
        <f>SUM(AT158:$AX158)*$N159/100</f>
        <v>10430.300159999999</v>
      </c>
      <c r="AU159" s="40">
        <f>SUM(AU158:$AX158)*$N159/100</f>
        <v>7976.1331200000004</v>
      </c>
      <c r="AV159" s="40">
        <f>SUM(AV158:$AX158)*$N159/100</f>
        <v>5521.9660800000001</v>
      </c>
      <c r="AW159" s="40">
        <f>SUM(AW158:$AX158)*$N159/100</f>
        <v>3067.7990399999999</v>
      </c>
      <c r="AX159" s="40">
        <f>SUM(AX158:$AX158)*$N159/100</f>
        <v>613.63199999999995</v>
      </c>
      <c r="AY159" s="43">
        <f t="shared" si="37"/>
        <v>1128906.68096</v>
      </c>
      <c r="AZ159" s="7"/>
      <c r="BA159" s="42">
        <f t="shared" si="38"/>
        <v>692077.27104000002</v>
      </c>
      <c r="BB159" s="43">
        <f t="shared" si="39"/>
        <v>1128906.68096</v>
      </c>
      <c r="BD159" t="b">
        <f t="shared" si="40"/>
        <v>1</v>
      </c>
    </row>
    <row r="160" spans="2:57" s="24" customFormat="1" x14ac:dyDescent="0.25">
      <c r="B160" s="25"/>
      <c r="C160" s="25">
        <v>6</v>
      </c>
      <c r="D160" s="25" t="s">
        <v>359</v>
      </c>
      <c r="E160" s="26"/>
      <c r="F160" s="25"/>
      <c r="G160" s="113">
        <v>45112</v>
      </c>
      <c r="H160" s="113">
        <v>46965</v>
      </c>
      <c r="I160" s="109" t="s">
        <v>29</v>
      </c>
      <c r="J160" s="110">
        <v>134432.07999999999</v>
      </c>
      <c r="K160" s="27"/>
      <c r="L160" s="27"/>
      <c r="M160" s="27"/>
      <c r="N160" s="28"/>
      <c r="O160" s="28"/>
      <c r="P160" s="28"/>
      <c r="Q160" s="28" t="s">
        <v>30</v>
      </c>
      <c r="R160" s="28"/>
      <c r="S160" s="28"/>
      <c r="T160" s="30">
        <v>27121</v>
      </c>
      <c r="U160" s="30">
        <v>24300</v>
      </c>
      <c r="V160" s="30">
        <v>24300</v>
      </c>
      <c r="W160" s="30">
        <v>24300</v>
      </c>
      <c r="X160" s="30">
        <v>24300</v>
      </c>
      <c r="Y160" s="30">
        <v>10125</v>
      </c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3">
        <f t="shared" si="37"/>
        <v>134446</v>
      </c>
      <c r="BA160" s="32">
        <f t="shared" si="38"/>
        <v>0</v>
      </c>
      <c r="BB160" s="33">
        <f t="shared" si="39"/>
        <v>134446</v>
      </c>
      <c r="BD160" s="24" t="b">
        <f t="shared" si="40"/>
        <v>1</v>
      </c>
    </row>
    <row r="161" spans="2:56" x14ac:dyDescent="0.25">
      <c r="B161" s="35"/>
      <c r="C161" s="35"/>
      <c r="D161" s="35"/>
      <c r="E161" s="36"/>
      <c r="F161" s="35"/>
      <c r="G161" s="35"/>
      <c r="H161" s="35"/>
      <c r="I161" s="35"/>
      <c r="J161" s="37"/>
      <c r="K161" s="37"/>
      <c r="L161" s="37"/>
      <c r="M161" s="37"/>
      <c r="N161" s="38">
        <f t="shared" si="41"/>
        <v>3.008</v>
      </c>
      <c r="O161" s="38">
        <v>2.758</v>
      </c>
      <c r="P161" s="38">
        <v>0.25</v>
      </c>
      <c r="Q161" s="38" t="s">
        <v>32</v>
      </c>
      <c r="R161" s="38"/>
      <c r="S161" s="38"/>
      <c r="T161" s="54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3">
        <f t="shared" si="37"/>
        <v>0</v>
      </c>
      <c r="BA161" s="42">
        <f t="shared" si="38"/>
        <v>0</v>
      </c>
      <c r="BB161" s="43">
        <f t="shared" si="39"/>
        <v>0</v>
      </c>
      <c r="BD161" t="b">
        <f t="shared" si="40"/>
        <v>1</v>
      </c>
    </row>
    <row r="162" spans="2:56" s="50" customFormat="1" x14ac:dyDescent="0.25">
      <c r="B162" s="26"/>
      <c r="C162" s="26">
        <v>7</v>
      </c>
      <c r="D162" s="26" t="s">
        <v>355</v>
      </c>
      <c r="E162" s="26"/>
      <c r="F162" s="26"/>
      <c r="G162" s="111" t="s">
        <v>335</v>
      </c>
      <c r="H162" s="111">
        <v>49572</v>
      </c>
      <c r="I162" s="53" t="s">
        <v>29</v>
      </c>
      <c r="J162" s="110">
        <v>801681</v>
      </c>
      <c r="K162" s="27"/>
      <c r="L162" s="27"/>
      <c r="M162" s="27"/>
      <c r="N162" s="28"/>
      <c r="O162" s="28"/>
      <c r="P162" s="28"/>
      <c r="Q162" s="28" t="s">
        <v>30</v>
      </c>
      <c r="R162" s="28"/>
      <c r="S162" s="28"/>
      <c r="T162" s="30"/>
      <c r="U162" s="30"/>
      <c r="V162" s="30"/>
      <c r="W162" s="30"/>
      <c r="X162" s="30">
        <f t="shared" ref="X162:AG162" si="42">$J$162/40*4</f>
        <v>80168.100000000006</v>
      </c>
      <c r="Y162" s="30">
        <f t="shared" si="42"/>
        <v>80168.100000000006</v>
      </c>
      <c r="Z162" s="30">
        <f t="shared" si="42"/>
        <v>80168.100000000006</v>
      </c>
      <c r="AA162" s="30">
        <f t="shared" si="42"/>
        <v>80168.100000000006</v>
      </c>
      <c r="AB162" s="30">
        <f t="shared" si="42"/>
        <v>80168.100000000006</v>
      </c>
      <c r="AC162" s="30">
        <f t="shared" si="42"/>
        <v>80168.100000000006</v>
      </c>
      <c r="AD162" s="30">
        <f t="shared" si="42"/>
        <v>80168.100000000006</v>
      </c>
      <c r="AE162" s="30">
        <f t="shared" si="42"/>
        <v>80168.100000000006</v>
      </c>
      <c r="AF162" s="30">
        <f t="shared" si="42"/>
        <v>80168.100000000006</v>
      </c>
      <c r="AG162" s="30">
        <f t="shared" si="42"/>
        <v>80168.100000000006</v>
      </c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3">
        <f t="shared" ref="AY162:AY163" si="43">SUM(T162:AX162)</f>
        <v>801680.99999999988</v>
      </c>
      <c r="BA162" s="32">
        <f>SUM(AA162:AX162)</f>
        <v>561176.69999999995</v>
      </c>
      <c r="BB162" s="33">
        <f>SUM(T162:Z162,BA162)</f>
        <v>801681</v>
      </c>
      <c r="BD162" s="50" t="b">
        <f t="shared" si="40"/>
        <v>1</v>
      </c>
    </row>
    <row r="163" spans="2:56" s="2" customFormat="1" x14ac:dyDescent="0.25">
      <c r="B163" s="36"/>
      <c r="C163" s="36"/>
      <c r="D163" s="85" t="s">
        <v>360</v>
      </c>
      <c r="E163" s="36"/>
      <c r="F163" s="36"/>
      <c r="G163" s="36"/>
      <c r="H163" s="36"/>
      <c r="I163" s="36"/>
      <c r="J163" s="37"/>
      <c r="K163" s="37"/>
      <c r="L163" s="37"/>
      <c r="M163" s="37"/>
      <c r="N163" s="38">
        <f t="shared" ref="N163" si="44">SUM(O163:P163)</f>
        <v>4.915</v>
      </c>
      <c r="O163" s="38">
        <v>4.665</v>
      </c>
      <c r="P163" s="38">
        <v>0.25</v>
      </c>
      <c r="Q163" s="38" t="s">
        <v>32</v>
      </c>
      <c r="R163" s="38"/>
      <c r="S163" s="38"/>
      <c r="T163" s="40"/>
      <c r="U163" s="40">
        <f>SUM(U162:$AX162)*$N163/100</f>
        <v>39402.621149999992</v>
      </c>
      <c r="V163" s="40">
        <f>SUM(V162:$AX162)*$N163/100</f>
        <v>39402.621149999992</v>
      </c>
      <c r="W163" s="40">
        <f>SUM(W162:$AX162)*$N163/100</f>
        <v>39402.621149999992</v>
      </c>
      <c r="X163" s="40">
        <f>SUM(X162:$AX162)*$N163/100</f>
        <v>39402.621149999992</v>
      </c>
      <c r="Y163" s="40">
        <f>SUM(Y162:$AX162)*$N163/100</f>
        <v>35462.359034999994</v>
      </c>
      <c r="Z163" s="40">
        <f>SUM(Z162:$AX162)*$N163/100</f>
        <v>31522.096919999996</v>
      </c>
      <c r="AA163" s="40">
        <f>SUM(AA162:$AX162)*$N163/100</f>
        <v>27581.834804999995</v>
      </c>
      <c r="AB163" s="40">
        <f>SUM(AB162:$AX162)*$N163/100</f>
        <v>23641.572689999997</v>
      </c>
      <c r="AC163" s="40">
        <f>SUM(AC162:$AX162)*$N163/100</f>
        <v>19701.310575</v>
      </c>
      <c r="AD163" s="40">
        <f>SUM(AD162:$AX162)*$N163/100</f>
        <v>15761.048460000002</v>
      </c>
      <c r="AE163" s="40">
        <f>SUM(AE162:$AX162)*$N163/100</f>
        <v>11820.786345000002</v>
      </c>
      <c r="AF163" s="40">
        <f>SUM(AF162:$AX162)*$N163/100</f>
        <v>7880.5242300000009</v>
      </c>
      <c r="AG163" s="40">
        <f>SUM(AG162:$AX162)*$N163/100</f>
        <v>3940.2621150000004</v>
      </c>
      <c r="AH163" s="40">
        <f>SUM(AH162:$AX162)*$N163/100</f>
        <v>0</v>
      </c>
      <c r="AI163" s="40">
        <f>SUM(AI162:$AX162)*$N163/100</f>
        <v>0</v>
      </c>
      <c r="AJ163" s="40">
        <f>SUM(AJ162:$AX162)*$N163/100</f>
        <v>0</v>
      </c>
      <c r="AK163" s="40">
        <f>SUM(AK162:$AX162)*$N163/100</f>
        <v>0</v>
      </c>
      <c r="AL163" s="40">
        <f>SUM(AL162:$AX162)*$N163/100</f>
        <v>0</v>
      </c>
      <c r="AM163" s="40">
        <f>SUM(AM162:$AX162)*$N163/100</f>
        <v>0</v>
      </c>
      <c r="AN163" s="40">
        <f>SUM(AN162:$AX162)*$N163/100</f>
        <v>0</v>
      </c>
      <c r="AO163" s="40">
        <f>SUM(AO162:$AX162)*$N163/100</f>
        <v>0</v>
      </c>
      <c r="AP163" s="40">
        <f>SUM(AP162:$AX162)*$N163/100</f>
        <v>0</v>
      </c>
      <c r="AQ163" s="40">
        <f>SUM(AQ162:$AX162)*$N163/100</f>
        <v>0</v>
      </c>
      <c r="AR163" s="40">
        <f>SUM(AR162:$AX162)*$N163/100</f>
        <v>0</v>
      </c>
      <c r="AS163" s="40">
        <f>SUM(AS162:$AX162)*$N163/100</f>
        <v>0</v>
      </c>
      <c r="AT163" s="40">
        <f>SUM(AT162:$AX162)*$N163/100</f>
        <v>0</v>
      </c>
      <c r="AU163" s="40">
        <f>SUM(AU162:$AX162)*$N163/100</f>
        <v>0</v>
      </c>
      <c r="AV163" s="40">
        <f>SUM(AV162:$AX162)*$N163/100</f>
        <v>0</v>
      </c>
      <c r="AW163" s="40">
        <f>SUM(AW162:$AX162)*$N163/100</f>
        <v>0</v>
      </c>
      <c r="AX163" s="40">
        <f>SUM(AX162:$AX162)*$N163/100</f>
        <v>0</v>
      </c>
      <c r="AY163" s="43">
        <f t="shared" si="43"/>
        <v>334922.279775</v>
      </c>
      <c r="AZ163" s="52"/>
      <c r="BA163" s="42">
        <f t="shared" ref="BA163" si="45">SUM(AA163:AX163)</f>
        <v>110327.33921999999</v>
      </c>
      <c r="BB163" s="43">
        <f t="shared" ref="BB163" si="46">SUM(T163:Z163,BA163)</f>
        <v>334922.27977499994</v>
      </c>
      <c r="BD163" s="2" t="b">
        <f t="shared" si="40"/>
        <v>1</v>
      </c>
    </row>
    <row r="164" spans="2:56" s="50" customFormat="1" x14ac:dyDescent="0.25">
      <c r="G164" s="2"/>
      <c r="H164" s="2"/>
      <c r="I164" s="2"/>
      <c r="J164" s="2"/>
      <c r="Q164" s="86" t="s">
        <v>361</v>
      </c>
      <c r="R164" s="86"/>
      <c r="T164" s="84">
        <f>SUM(T150:T163)</f>
        <v>114624.70473999999</v>
      </c>
      <c r="U164" s="84">
        <f t="shared" ref="U164:AX164" si="47">SUM(U150:U163)</f>
        <v>173382.55740999998</v>
      </c>
      <c r="V164" s="84">
        <f>SUM(V150:V163)</f>
        <v>228691.42316999999</v>
      </c>
      <c r="W164" s="84">
        <f t="shared" si="47"/>
        <v>222783.28972999999</v>
      </c>
      <c r="X164" s="84">
        <f t="shared" si="47"/>
        <v>300228.33844999998</v>
      </c>
      <c r="Y164" s="84">
        <f t="shared" si="47"/>
        <v>279390.02505499998</v>
      </c>
      <c r="Z164" s="84">
        <f t="shared" si="47"/>
        <v>262601.71165999997</v>
      </c>
      <c r="AA164" s="84">
        <f t="shared" si="47"/>
        <v>255938.398265</v>
      </c>
      <c r="AB164" s="84">
        <f t="shared" si="47"/>
        <v>249275.08486999999</v>
      </c>
      <c r="AC164" s="84">
        <f t="shared" si="47"/>
        <v>235909.77147500002</v>
      </c>
      <c r="AD164" s="84">
        <f t="shared" si="47"/>
        <v>227214.12125999999</v>
      </c>
      <c r="AE164" s="84">
        <f t="shared" si="47"/>
        <v>220819.69210499999</v>
      </c>
      <c r="AF164" s="84">
        <f t="shared" si="47"/>
        <v>214425.26295000003</v>
      </c>
      <c r="AG164" s="84">
        <f t="shared" si="47"/>
        <v>208030.83379499998</v>
      </c>
      <c r="AH164" s="84">
        <f t="shared" si="47"/>
        <v>121468.30464</v>
      </c>
      <c r="AI164" s="84">
        <f t="shared" si="47"/>
        <v>119014.13759999999</v>
      </c>
      <c r="AJ164" s="84">
        <f t="shared" si="47"/>
        <v>116559.97056</v>
      </c>
      <c r="AK164" s="84">
        <f t="shared" si="47"/>
        <v>114105.80352</v>
      </c>
      <c r="AL164" s="84">
        <f t="shared" si="47"/>
        <v>111651.63648</v>
      </c>
      <c r="AM164" s="84">
        <f t="shared" si="47"/>
        <v>109197.46944</v>
      </c>
      <c r="AN164" s="84">
        <f t="shared" si="47"/>
        <v>106743.3024</v>
      </c>
      <c r="AO164" s="84">
        <f t="shared" si="47"/>
        <v>104289.13536</v>
      </c>
      <c r="AP164" s="84">
        <f t="shared" si="47"/>
        <v>101834.96832</v>
      </c>
      <c r="AQ164" s="84">
        <f t="shared" si="47"/>
        <v>99380.80128</v>
      </c>
      <c r="AR164" s="84">
        <f t="shared" si="47"/>
        <v>96926.634239999999</v>
      </c>
      <c r="AS164" s="84">
        <f t="shared" si="47"/>
        <v>94472.467199999999</v>
      </c>
      <c r="AT164" s="84">
        <f t="shared" si="47"/>
        <v>92018.300159999999</v>
      </c>
      <c r="AU164" s="84">
        <f t="shared" si="47"/>
        <v>89564.133119999999</v>
      </c>
      <c r="AV164" s="84">
        <f t="shared" si="47"/>
        <v>87109.966079999998</v>
      </c>
      <c r="AW164" s="84">
        <f t="shared" si="47"/>
        <v>84655.799039999998</v>
      </c>
      <c r="AX164" s="84">
        <f t="shared" si="47"/>
        <v>21013.632000000001</v>
      </c>
      <c r="AY164" s="87">
        <f t="shared" si="37"/>
        <v>4863321.6763749998</v>
      </c>
      <c r="BA164" s="88">
        <f>SUM(BA150:BA163)</f>
        <v>3281619.62616</v>
      </c>
      <c r="BB164" s="88">
        <f>SUM(BB150:BB163)</f>
        <v>4863321.6763750007</v>
      </c>
      <c r="BD164" s="50" t="b">
        <f t="shared" si="40"/>
        <v>1</v>
      </c>
    </row>
    <row r="167" spans="2:56" ht="30" x14ac:dyDescent="0.25">
      <c r="R167" s="18"/>
      <c r="S167" s="18"/>
      <c r="T167" s="18">
        <v>2023</v>
      </c>
      <c r="U167" s="15">
        <v>2024</v>
      </c>
      <c r="V167" s="15">
        <v>2025</v>
      </c>
      <c r="W167" s="15">
        <v>2026</v>
      </c>
      <c r="X167" s="15">
        <v>2027</v>
      </c>
      <c r="Y167" s="15">
        <v>2028</v>
      </c>
      <c r="Z167" s="15">
        <v>2029</v>
      </c>
      <c r="AA167" s="15">
        <v>2030</v>
      </c>
      <c r="AB167" s="15">
        <v>2031</v>
      </c>
      <c r="AC167" s="15">
        <v>2032</v>
      </c>
      <c r="AD167" s="15">
        <v>2033</v>
      </c>
      <c r="AE167" s="15">
        <v>2034</v>
      </c>
      <c r="AF167" s="15">
        <v>2035</v>
      </c>
      <c r="AG167" s="15">
        <v>2036</v>
      </c>
      <c r="AH167" s="15">
        <v>2037</v>
      </c>
      <c r="AI167" s="15">
        <v>2038</v>
      </c>
      <c r="AJ167" s="15">
        <v>2039</v>
      </c>
      <c r="AK167" s="15">
        <v>2040</v>
      </c>
      <c r="AL167" s="15">
        <v>2041</v>
      </c>
      <c r="AM167" s="15">
        <v>2042</v>
      </c>
      <c r="AN167" s="15">
        <v>2043</v>
      </c>
      <c r="AO167" s="15">
        <v>2044</v>
      </c>
      <c r="AP167" s="15">
        <v>2045</v>
      </c>
      <c r="AQ167" s="15">
        <v>2046</v>
      </c>
      <c r="AR167" s="15">
        <v>2047</v>
      </c>
      <c r="AS167" s="15">
        <v>2048</v>
      </c>
      <c r="AT167" s="15">
        <v>2049</v>
      </c>
      <c r="AU167" s="15">
        <v>2050</v>
      </c>
      <c r="AV167" s="15">
        <v>2051</v>
      </c>
      <c r="AW167" s="15">
        <v>2052</v>
      </c>
      <c r="AX167" s="15">
        <v>2053</v>
      </c>
      <c r="AY167" s="17" t="s">
        <v>20</v>
      </c>
      <c r="BA167" s="15" t="s">
        <v>21</v>
      </c>
      <c r="BB167" s="17" t="s">
        <v>22</v>
      </c>
    </row>
    <row r="168" spans="2:56" x14ac:dyDescent="0.25">
      <c r="Q168" s="89" t="s">
        <v>362</v>
      </c>
      <c r="R168" s="90"/>
      <c r="S168" s="90"/>
      <c r="T168" s="90">
        <f t="shared" ref="T168:AX169" si="48">T143</f>
        <v>3772866.05</v>
      </c>
      <c r="U168" s="90">
        <f t="shared" si="48"/>
        <v>3486154.5</v>
      </c>
      <c r="V168" s="90">
        <f t="shared" si="48"/>
        <v>3408122.49</v>
      </c>
      <c r="W168" s="90">
        <f t="shared" si="48"/>
        <v>3392230.96</v>
      </c>
      <c r="X168" s="90">
        <f t="shared" si="48"/>
        <v>3444399.7488888884</v>
      </c>
      <c r="Y168" s="90">
        <f t="shared" si="48"/>
        <v>3563680.0044444441</v>
      </c>
      <c r="Z168" s="90">
        <f t="shared" si="48"/>
        <v>3505903.0044444441</v>
      </c>
      <c r="AA168" s="90">
        <f t="shared" si="48"/>
        <v>3476840.0044444441</v>
      </c>
      <c r="AB168" s="90">
        <f t="shared" si="48"/>
        <v>3390520.864444444</v>
      </c>
      <c r="AC168" s="90">
        <f t="shared" si="48"/>
        <v>2731893.7544444441</v>
      </c>
      <c r="AD168" s="90">
        <f t="shared" si="48"/>
        <v>2528174.0244444441</v>
      </c>
      <c r="AE168" s="90">
        <f t="shared" si="48"/>
        <v>2171093.8044444444</v>
      </c>
      <c r="AF168" s="90">
        <f t="shared" si="48"/>
        <v>2072237.8044444444</v>
      </c>
      <c r="AG168" s="90">
        <f t="shared" si="48"/>
        <v>1943128.7544444446</v>
      </c>
      <c r="AH168" s="90">
        <f t="shared" si="48"/>
        <v>1832316.0444444446</v>
      </c>
      <c r="AI168" s="90">
        <f t="shared" si="48"/>
        <v>1697912.0444444446</v>
      </c>
      <c r="AJ168" s="90">
        <f t="shared" si="48"/>
        <v>1625784.0444444446</v>
      </c>
      <c r="AK168" s="90">
        <f t="shared" si="48"/>
        <v>1584734.0844444446</v>
      </c>
      <c r="AL168" s="90">
        <f t="shared" si="48"/>
        <v>1559973.1144444444</v>
      </c>
      <c r="AM168" s="90">
        <f t="shared" si="48"/>
        <v>1500459.111111111</v>
      </c>
      <c r="AN168" s="90">
        <f t="shared" si="48"/>
        <v>1500459.111111111</v>
      </c>
      <c r="AO168" s="90">
        <f t="shared" si="48"/>
        <v>1658514.6666666667</v>
      </c>
      <c r="AP168" s="90">
        <f t="shared" si="48"/>
        <v>1184348</v>
      </c>
      <c r="AQ168" s="90">
        <f t="shared" si="48"/>
        <v>1184348</v>
      </c>
      <c r="AR168" s="90">
        <f t="shared" si="48"/>
        <v>1184348</v>
      </c>
      <c r="AS168" s="90">
        <f t="shared" si="48"/>
        <v>867315.83000000007</v>
      </c>
      <c r="AT168" s="90">
        <f t="shared" si="48"/>
        <v>452632</v>
      </c>
      <c r="AU168" s="90">
        <f t="shared" si="48"/>
        <v>409981</v>
      </c>
      <c r="AV168" s="90">
        <f t="shared" si="48"/>
        <v>55587.92</v>
      </c>
      <c r="AW168" s="90">
        <f t="shared" si="48"/>
        <v>0</v>
      </c>
      <c r="AX168" s="90">
        <f t="shared" si="48"/>
        <v>0</v>
      </c>
      <c r="AY168" s="91">
        <f t="shared" ref="AY168:AY171" si="49">SUM(S168:AX168)</f>
        <v>61185958.73999998</v>
      </c>
      <c r="BA168" s="92">
        <f t="shared" ref="BA168:BA170" si="50">SUM(AA168:AX168)</f>
        <v>36612601.982222229</v>
      </c>
      <c r="BB168" s="33">
        <f t="shared" ref="BB168:BB170" si="51">SUM(S168:Z168,BA168)</f>
        <v>61185958.740000002</v>
      </c>
    </row>
    <row r="169" spans="2:56" x14ac:dyDescent="0.25">
      <c r="Q169" s="89" t="s">
        <v>363</v>
      </c>
      <c r="R169" s="90"/>
      <c r="S169" s="90"/>
      <c r="T169" s="90">
        <f t="shared" si="48"/>
        <v>1224463.0000000002</v>
      </c>
      <c r="U169" s="90">
        <f t="shared" si="48"/>
        <v>2229302.2908389005</v>
      </c>
      <c r="V169" s="90">
        <f t="shared" si="48"/>
        <v>2200908.5659799003</v>
      </c>
      <c r="W169" s="90">
        <f t="shared" si="48"/>
        <v>2271859.6232308997</v>
      </c>
      <c r="X169" s="90">
        <f t="shared" si="48"/>
        <v>2125245.5962509001</v>
      </c>
      <c r="Y169" s="90">
        <f t="shared" si="48"/>
        <v>1973545.1038474997</v>
      </c>
      <c r="Z169" s="90">
        <f t="shared" si="48"/>
        <v>1815647.2633235008</v>
      </c>
      <c r="AA169" s="90">
        <f t="shared" si="48"/>
        <v>1660110.8018895001</v>
      </c>
      <c r="AB169" s="90">
        <f t="shared" si="48"/>
        <v>1505731.6059854999</v>
      </c>
      <c r="AC169" s="90">
        <f t="shared" si="48"/>
        <v>1355405.2811271001</v>
      </c>
      <c r="AD169" s="90">
        <f t="shared" si="48"/>
        <v>1232333.8402090995</v>
      </c>
      <c r="AE169" s="90">
        <f t="shared" si="48"/>
        <v>1118819.1434494001</v>
      </c>
      <c r="AF169" s="90">
        <f t="shared" si="48"/>
        <v>1020292.0111166001</v>
      </c>
      <c r="AG169" s="90">
        <f t="shared" si="48"/>
        <v>926221.77864379983</v>
      </c>
      <c r="AH169" s="90">
        <f t="shared" si="48"/>
        <v>837831.63125500013</v>
      </c>
      <c r="AI169" s="90">
        <f t="shared" si="48"/>
        <v>753822.72227100015</v>
      </c>
      <c r="AJ169" s="90">
        <f t="shared" si="48"/>
        <v>675771.50826699985</v>
      </c>
      <c r="AK169" s="90">
        <f t="shared" si="48"/>
        <v>600907.595203</v>
      </c>
      <c r="AL169" s="90">
        <f t="shared" si="48"/>
        <v>527827.85213899997</v>
      </c>
      <c r="AM169" s="90">
        <f t="shared" si="48"/>
        <v>455910.62948799995</v>
      </c>
      <c r="AN169" s="90">
        <f t="shared" si="48"/>
        <v>386898.32936799998</v>
      </c>
      <c r="AO169" s="90">
        <f t="shared" si="48"/>
        <v>317886.02924799989</v>
      </c>
      <c r="AP169" s="90">
        <f t="shared" si="48"/>
        <v>240808.15412799999</v>
      </c>
      <c r="AQ169" s="90">
        <f t="shared" si="48"/>
        <v>187927.00400799996</v>
      </c>
      <c r="AR169" s="90">
        <f t="shared" si="48"/>
        <v>135045.85388799998</v>
      </c>
      <c r="AS169" s="90">
        <f t="shared" si="48"/>
        <v>82164.703767999992</v>
      </c>
      <c r="AT169" s="90">
        <f t="shared" si="48"/>
        <v>43306.896070000003</v>
      </c>
      <c r="AU169" s="90">
        <f t="shared" si="48"/>
        <v>22024.558349999996</v>
      </c>
      <c r="AV169" s="90">
        <f t="shared" si="48"/>
        <v>2596.5674300000001</v>
      </c>
      <c r="AW169" s="90">
        <f t="shared" si="48"/>
        <v>0</v>
      </c>
      <c r="AX169" s="90">
        <f t="shared" si="48"/>
        <v>0</v>
      </c>
      <c r="AY169" s="91">
        <f t="shared" si="49"/>
        <v>27930615.940773599</v>
      </c>
      <c r="BA169" s="92">
        <f t="shared" si="50"/>
        <v>14089644.497302003</v>
      </c>
      <c r="BB169" s="91">
        <f t="shared" si="51"/>
        <v>27930615.940773606</v>
      </c>
    </row>
    <row r="170" spans="2:56" x14ac:dyDescent="0.25">
      <c r="Q170" s="89" t="s">
        <v>364</v>
      </c>
      <c r="R170" s="90"/>
      <c r="S170" s="90"/>
      <c r="T170" s="90">
        <f t="shared" ref="T170:AX170" si="52">T164</f>
        <v>114624.70473999999</v>
      </c>
      <c r="U170" s="90">
        <f t="shared" si="52"/>
        <v>173382.55740999998</v>
      </c>
      <c r="V170" s="90">
        <f t="shared" si="52"/>
        <v>228691.42316999999</v>
      </c>
      <c r="W170" s="90">
        <f t="shared" si="52"/>
        <v>222783.28972999999</v>
      </c>
      <c r="X170" s="90">
        <f t="shared" si="52"/>
        <v>300228.33844999998</v>
      </c>
      <c r="Y170" s="90">
        <f t="shared" si="52"/>
        <v>279390.02505499998</v>
      </c>
      <c r="Z170" s="90">
        <f t="shared" si="52"/>
        <v>262601.71165999997</v>
      </c>
      <c r="AA170" s="90">
        <f t="shared" si="52"/>
        <v>255938.398265</v>
      </c>
      <c r="AB170" s="90">
        <f t="shared" si="52"/>
        <v>249275.08486999999</v>
      </c>
      <c r="AC170" s="90">
        <f t="shared" si="52"/>
        <v>235909.77147500002</v>
      </c>
      <c r="AD170" s="90">
        <f t="shared" si="52"/>
        <v>227214.12125999999</v>
      </c>
      <c r="AE170" s="90">
        <f t="shared" si="52"/>
        <v>220819.69210499999</v>
      </c>
      <c r="AF170" s="90">
        <f t="shared" si="52"/>
        <v>214425.26295000003</v>
      </c>
      <c r="AG170" s="90">
        <f t="shared" si="52"/>
        <v>208030.83379499998</v>
      </c>
      <c r="AH170" s="90">
        <f t="shared" si="52"/>
        <v>121468.30464</v>
      </c>
      <c r="AI170" s="90">
        <f t="shared" si="52"/>
        <v>119014.13759999999</v>
      </c>
      <c r="AJ170" s="90">
        <f t="shared" si="52"/>
        <v>116559.97056</v>
      </c>
      <c r="AK170" s="90">
        <f t="shared" si="52"/>
        <v>114105.80352</v>
      </c>
      <c r="AL170" s="90">
        <f t="shared" si="52"/>
        <v>111651.63648</v>
      </c>
      <c r="AM170" s="90">
        <f t="shared" si="52"/>
        <v>109197.46944</v>
      </c>
      <c r="AN170" s="90">
        <f t="shared" si="52"/>
        <v>106743.3024</v>
      </c>
      <c r="AO170" s="90">
        <f t="shared" si="52"/>
        <v>104289.13536</v>
      </c>
      <c r="AP170" s="90">
        <f t="shared" si="52"/>
        <v>101834.96832</v>
      </c>
      <c r="AQ170" s="90">
        <f t="shared" si="52"/>
        <v>99380.80128</v>
      </c>
      <c r="AR170" s="90">
        <f t="shared" si="52"/>
        <v>96926.634239999999</v>
      </c>
      <c r="AS170" s="90">
        <f t="shared" si="52"/>
        <v>94472.467199999999</v>
      </c>
      <c r="AT170" s="90">
        <f t="shared" si="52"/>
        <v>92018.300159999999</v>
      </c>
      <c r="AU170" s="90">
        <f t="shared" si="52"/>
        <v>89564.133119999999</v>
      </c>
      <c r="AV170" s="90">
        <f t="shared" si="52"/>
        <v>87109.966079999998</v>
      </c>
      <c r="AW170" s="90">
        <f t="shared" si="52"/>
        <v>84655.799039999998</v>
      </c>
      <c r="AX170" s="90">
        <f t="shared" si="52"/>
        <v>21013.632000000001</v>
      </c>
      <c r="AY170" s="91">
        <f t="shared" si="49"/>
        <v>4863321.6763749998</v>
      </c>
      <c r="BA170" s="40">
        <f t="shared" si="50"/>
        <v>3281619.62616</v>
      </c>
      <c r="BB170" s="91">
        <f t="shared" si="51"/>
        <v>4863321.6763749998</v>
      </c>
    </row>
    <row r="171" spans="2:56" s="50" customFormat="1" x14ac:dyDescent="0.25">
      <c r="G171" s="2"/>
      <c r="H171" s="2"/>
      <c r="I171" s="2"/>
      <c r="J171" s="2"/>
      <c r="Q171" s="86" t="s">
        <v>365</v>
      </c>
      <c r="R171" s="88"/>
      <c r="S171" s="88"/>
      <c r="T171" s="88">
        <f>SUM(T168:T170)</f>
        <v>5111953.7547399998</v>
      </c>
      <c r="U171" s="88">
        <f>SUM(U168:U170)</f>
        <v>5888839.3482489008</v>
      </c>
      <c r="V171" s="88">
        <f t="shared" ref="V171:AX171" si="53">SUM(V168:V170)</f>
        <v>5837722.4791499004</v>
      </c>
      <c r="W171" s="88">
        <f t="shared" si="53"/>
        <v>5886873.8729609</v>
      </c>
      <c r="X171" s="88">
        <f t="shared" si="53"/>
        <v>5869873.6835897882</v>
      </c>
      <c r="Y171" s="88">
        <f t="shared" si="53"/>
        <v>5816615.1333469432</v>
      </c>
      <c r="Z171" s="88">
        <f t="shared" si="53"/>
        <v>5584151.9794279449</v>
      </c>
      <c r="AA171" s="88">
        <f t="shared" si="53"/>
        <v>5392889.2045989446</v>
      </c>
      <c r="AB171" s="88">
        <f t="shared" si="53"/>
        <v>5145527.5552999442</v>
      </c>
      <c r="AC171" s="88">
        <f t="shared" si="53"/>
        <v>4323208.8070465447</v>
      </c>
      <c r="AD171" s="88">
        <f t="shared" si="53"/>
        <v>3987721.9859135435</v>
      </c>
      <c r="AE171" s="88">
        <f t="shared" si="53"/>
        <v>3510732.6399988444</v>
      </c>
      <c r="AF171" s="88">
        <f t="shared" si="53"/>
        <v>3306955.0785110444</v>
      </c>
      <c r="AG171" s="88">
        <f t="shared" si="53"/>
        <v>3077381.3668832444</v>
      </c>
      <c r="AH171" s="88">
        <f t="shared" si="53"/>
        <v>2791615.9803394447</v>
      </c>
      <c r="AI171" s="88">
        <f t="shared" si="53"/>
        <v>2570748.9043154446</v>
      </c>
      <c r="AJ171" s="88">
        <f t="shared" si="53"/>
        <v>2418115.5232714443</v>
      </c>
      <c r="AK171" s="88">
        <f t="shared" si="53"/>
        <v>2299747.4831674448</v>
      </c>
      <c r="AL171" s="88">
        <f t="shared" si="53"/>
        <v>2199452.6030634441</v>
      </c>
      <c r="AM171" s="88">
        <f t="shared" si="53"/>
        <v>2065567.2100391109</v>
      </c>
      <c r="AN171" s="88">
        <f t="shared" si="53"/>
        <v>1994100.7428791109</v>
      </c>
      <c r="AO171" s="88">
        <f t="shared" si="53"/>
        <v>2080689.8312746666</v>
      </c>
      <c r="AP171" s="88">
        <f t="shared" si="53"/>
        <v>1526991.1224479999</v>
      </c>
      <c r="AQ171" s="88">
        <f t="shared" si="53"/>
        <v>1471655.805288</v>
      </c>
      <c r="AR171" s="88">
        <f t="shared" si="53"/>
        <v>1416320.4881279999</v>
      </c>
      <c r="AS171" s="88">
        <f t="shared" si="53"/>
        <v>1043953.000968</v>
      </c>
      <c r="AT171" s="88">
        <f t="shared" si="53"/>
        <v>587957.19623</v>
      </c>
      <c r="AU171" s="88">
        <f t="shared" si="53"/>
        <v>521569.69147000002</v>
      </c>
      <c r="AV171" s="88">
        <f t="shared" si="53"/>
        <v>145294.45350999999</v>
      </c>
      <c r="AW171" s="88">
        <f t="shared" si="53"/>
        <v>84655.799039999998</v>
      </c>
      <c r="AX171" s="88">
        <f t="shared" si="53"/>
        <v>21013.632000000001</v>
      </c>
      <c r="AY171" s="88">
        <f t="shared" si="49"/>
        <v>93979896.357148603</v>
      </c>
      <c r="BA171" s="88">
        <f t="shared" ref="BA171:BB171" si="54">SUM(BA168:BA170)</f>
        <v>53983866.105684236</v>
      </c>
      <c r="BB171" s="88">
        <f t="shared" si="54"/>
        <v>93979896.357148618</v>
      </c>
    </row>
    <row r="172" spans="2:56" x14ac:dyDescent="0.25">
      <c r="R172" s="5"/>
    </row>
    <row r="173" spans="2:56" s="50" customFormat="1" x14ac:dyDescent="0.25">
      <c r="G173" s="2"/>
      <c r="H173" s="2"/>
      <c r="I173" s="2"/>
      <c r="J173" s="2"/>
      <c r="Q173" s="86" t="s">
        <v>366</v>
      </c>
      <c r="R173" s="93"/>
      <c r="S173" s="93"/>
      <c r="T173" s="93">
        <f t="shared" ref="T173:AX173" si="55">T171/$Q$175</f>
        <v>0.15917896772003803</v>
      </c>
      <c r="U173" s="93">
        <f t="shared" si="55"/>
        <v>0.18337007991401086</v>
      </c>
      <c r="V173" s="93">
        <f t="shared" si="55"/>
        <v>0.18177837332849753</v>
      </c>
      <c r="W173" s="93">
        <f t="shared" si="55"/>
        <v>0.18330887780960348</v>
      </c>
      <c r="X173" s="93">
        <f t="shared" si="55"/>
        <v>0.18277951609684745</v>
      </c>
      <c r="Y173" s="93">
        <f t="shared" si="55"/>
        <v>0.18112112060724408</v>
      </c>
      <c r="Z173" s="93">
        <f t="shared" si="55"/>
        <v>0.17388254869343137</v>
      </c>
      <c r="AA173" s="93">
        <f t="shared" si="55"/>
        <v>0.16792689797332841</v>
      </c>
      <c r="AB173" s="93">
        <f t="shared" si="55"/>
        <v>0.16022440810779878</v>
      </c>
      <c r="AC173" s="93">
        <f t="shared" si="55"/>
        <v>0.13461857210772965</v>
      </c>
      <c r="AD173" s="93">
        <f t="shared" si="55"/>
        <v>0.1241719897570753</v>
      </c>
      <c r="AE173" s="93">
        <f t="shared" si="55"/>
        <v>0.10931922008447099</v>
      </c>
      <c r="AF173" s="93">
        <f t="shared" si="55"/>
        <v>0.10297387671119465</v>
      </c>
      <c r="AG173" s="93">
        <f t="shared" si="55"/>
        <v>9.582527791984477E-2</v>
      </c>
      <c r="AH173" s="93">
        <f t="shared" si="55"/>
        <v>8.6926950309196574E-2</v>
      </c>
      <c r="AI173" s="93">
        <f t="shared" si="55"/>
        <v>8.0049463764596235E-2</v>
      </c>
      <c r="AJ173" s="93">
        <f t="shared" si="55"/>
        <v>7.5296677413257476E-2</v>
      </c>
      <c r="AK173" s="93">
        <f t="shared" si="55"/>
        <v>7.1610865033337578E-2</v>
      </c>
      <c r="AL173" s="93">
        <f t="shared" si="55"/>
        <v>6.8487825145162412E-2</v>
      </c>
      <c r="AM173" s="93">
        <f t="shared" si="55"/>
        <v>6.4318824470098818E-2</v>
      </c>
      <c r="AN173" s="93">
        <f t="shared" si="55"/>
        <v>6.2093460350053996E-2</v>
      </c>
      <c r="AO173" s="93">
        <f t="shared" si="55"/>
        <v>6.478972138211897E-2</v>
      </c>
      <c r="AP173" s="93">
        <f t="shared" si="55"/>
        <v>4.7548331274232622E-2</v>
      </c>
      <c r="AQ173" s="93">
        <f t="shared" si="55"/>
        <v>4.5825268217212133E-2</v>
      </c>
      <c r="AR173" s="93">
        <f t="shared" si="55"/>
        <v>4.4102205160191629E-2</v>
      </c>
      <c r="AS173" s="93">
        <f t="shared" si="55"/>
        <v>3.2507211335438616E-2</v>
      </c>
      <c r="AT173" s="93">
        <f t="shared" si="55"/>
        <v>1.830815066992314E-2</v>
      </c>
      <c r="AU173" s="93">
        <f t="shared" si="55"/>
        <v>1.6240938213744848E-2</v>
      </c>
      <c r="AV173" s="93">
        <f t="shared" si="55"/>
        <v>4.5242625881980738E-3</v>
      </c>
      <c r="AW173" s="93">
        <f t="shared" si="55"/>
        <v>2.636061151806637E-3</v>
      </c>
      <c r="AX173" s="93">
        <f t="shared" si="55"/>
        <v>6.5433460674545663E-4</v>
      </c>
      <c r="BA173" s="94"/>
      <c r="BB173" s="94"/>
    </row>
    <row r="174" spans="2:56" x14ac:dyDescent="0.25">
      <c r="T174" s="95"/>
      <c r="U174" s="95"/>
      <c r="V174" s="95"/>
      <c r="W174" s="95"/>
      <c r="X174" s="95"/>
      <c r="Y174" s="95"/>
      <c r="Z174" s="95"/>
    </row>
    <row r="175" spans="2:56" x14ac:dyDescent="0.25">
      <c r="J175" s="96" t="s">
        <v>367</v>
      </c>
      <c r="Q175" s="97">
        <v>32114505</v>
      </c>
      <c r="R175" s="97"/>
    </row>
    <row r="176" spans="2:56" s="98" customFormat="1" hidden="1" outlineLevel="1" x14ac:dyDescent="0.25">
      <c r="E176" s="2"/>
      <c r="F176" s="99"/>
      <c r="J176" s="100" t="s">
        <v>368</v>
      </c>
      <c r="K176" s="101"/>
      <c r="L176" s="101"/>
      <c r="M176" s="101"/>
      <c r="N176" s="101"/>
      <c r="O176" s="101"/>
      <c r="P176" s="101"/>
      <c r="Q176" s="102">
        <f>Q175+4226235</f>
        <v>36340740</v>
      </c>
      <c r="T176" s="5"/>
      <c r="U176" s="103">
        <f t="shared" ref="U176:Z176" si="56">U171/$Q$176</f>
        <v>0.16204511378273809</v>
      </c>
      <c r="V176" s="103">
        <f t="shared" si="56"/>
        <v>0.16063851421709904</v>
      </c>
      <c r="W176" s="103">
        <f t="shared" si="56"/>
        <v>0.16199102915793404</v>
      </c>
      <c r="X176" s="103">
        <f t="shared" si="56"/>
        <v>0.16152322940011096</v>
      </c>
      <c r="Y176" s="103">
        <f t="shared" si="56"/>
        <v>0.16005769649563942</v>
      </c>
      <c r="Z176" s="103">
        <f t="shared" si="56"/>
        <v>0.15366093204012754</v>
      </c>
    </row>
    <row r="177" spans="6:26" hidden="1" outlineLevel="1" x14ac:dyDescent="0.25">
      <c r="F177" s="104"/>
      <c r="J177" s="114"/>
      <c r="K177" s="105"/>
      <c r="L177" s="105"/>
      <c r="M177" s="105"/>
      <c r="N177" s="105"/>
      <c r="O177" s="105"/>
      <c r="P177" s="105"/>
      <c r="Q177" s="105"/>
      <c r="U177" s="7"/>
      <c r="V177" s="7"/>
      <c r="W177" s="7"/>
      <c r="X177" s="7"/>
    </row>
    <row r="178" spans="6:26" hidden="1" outlineLevel="1" x14ac:dyDescent="0.25">
      <c r="Q178" s="7"/>
      <c r="T178" s="50" t="s">
        <v>369</v>
      </c>
    </row>
    <row r="179" spans="6:26" hidden="1" outlineLevel="1" x14ac:dyDescent="0.25">
      <c r="Q179" s="2" t="s">
        <v>30</v>
      </c>
      <c r="R179" s="5"/>
      <c r="T179" s="106">
        <v>3601890.1379218102</v>
      </c>
      <c r="U179" s="7">
        <f>T168-T179</f>
        <v>170975.91207818966</v>
      </c>
      <c r="V179" s="5" t="s">
        <v>370</v>
      </c>
    </row>
    <row r="180" spans="6:26" hidden="1" outlineLevel="1" x14ac:dyDescent="0.25">
      <c r="Q180" s="2" t="s">
        <v>32</v>
      </c>
      <c r="T180" s="106">
        <v>1087339.57</v>
      </c>
      <c r="U180" s="7">
        <f>T169-T180</f>
        <v>137123.43000000017</v>
      </c>
      <c r="V180" t="s">
        <v>371</v>
      </c>
    </row>
    <row r="181" spans="6:26" hidden="1" outlineLevel="1" x14ac:dyDescent="0.25"/>
    <row r="182" spans="6:26" hidden="1" outlineLevel="1" x14ac:dyDescent="0.25"/>
    <row r="183" spans="6:26" hidden="1" outlineLevel="1" x14ac:dyDescent="0.25"/>
    <row r="184" spans="6:26" hidden="1" outlineLevel="1" x14ac:dyDescent="0.25">
      <c r="Q184" s="5"/>
    </row>
    <row r="185" spans="6:26" hidden="1" outlineLevel="1" x14ac:dyDescent="0.25">
      <c r="Q185" s="107" t="s">
        <v>372</v>
      </c>
      <c r="T185" s="108">
        <v>0.1490372985414537</v>
      </c>
      <c r="U185" s="108">
        <v>0.18280355599512435</v>
      </c>
      <c r="V185" s="108">
        <v>0.17890191226141217</v>
      </c>
      <c r="W185" s="108">
        <v>0.17262087233444015</v>
      </c>
      <c r="X185" s="108">
        <v>0.16181622945136867</v>
      </c>
      <c r="Y185" s="108">
        <v>0.15573032548353213</v>
      </c>
      <c r="Z185" s="108">
        <v>0.14818846565335553</v>
      </c>
    </row>
    <row r="186" spans="6:26" hidden="1" outlineLevel="1" x14ac:dyDescent="0.25">
      <c r="Q186" s="5" t="s">
        <v>373</v>
      </c>
      <c r="R186" s="5"/>
      <c r="T186" s="95">
        <v>0.14899999999999999</v>
      </c>
      <c r="U186" s="95">
        <v>0.18099999999999999</v>
      </c>
      <c r="V186" s="95">
        <v>0.17599999999999999</v>
      </c>
      <c r="W186" s="95">
        <v>0.17</v>
      </c>
      <c r="X186" s="95">
        <v>0.159</v>
      </c>
      <c r="Y186" s="95">
        <v>0.153</v>
      </c>
      <c r="Z186" s="95">
        <v>0.14699999999999999</v>
      </c>
    </row>
    <row r="187" spans="6:26" hidden="1" outlineLevel="1" x14ac:dyDescent="0.25"/>
    <row r="188" spans="6:26" hidden="1" outlineLevel="1" x14ac:dyDescent="0.25"/>
    <row r="189" spans="6:26" hidden="1" outlineLevel="1" x14ac:dyDescent="0.25"/>
    <row r="190" spans="6:26" collapsed="1" x14ac:dyDescent="0.25"/>
  </sheetData>
  <pageMargins left="0.25" right="0.25" top="0.75" bottom="0.75" header="0.3" footer="0.3"/>
  <pageSetup paperSize="9" scale="48" orientation="landscape" verticalDpi="0" r:id="rId1"/>
  <ignoredErrors>
    <ignoredError sqref="V37:BA40 BA36 V41:BB141 V7 BA6:BB6 BB7:BB28 BA7:BA28 W29:BA35 W7:AZ28 V9:V35 T164 U151:BB164 BB150" formulaRange="1"/>
    <ignoredError sqref="T58 U122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Līgumu saraksts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Kanča</dc:creator>
  <cp:lastModifiedBy>Jevgēnija Sviridenkova</cp:lastModifiedBy>
  <dcterms:created xsi:type="dcterms:W3CDTF">2023-12-14T09:24:50Z</dcterms:created>
  <dcterms:modified xsi:type="dcterms:W3CDTF">2023-12-22T10:45:27Z</dcterms:modified>
</cp:coreProperties>
</file>